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40" yWindow="2880" windowWidth="14000" windowHeight="12140" activeTab="0"/>
  </bookViews>
  <sheets>
    <sheet name="Summary" sheetId="1" r:id="rId1"/>
    <sheet name="Revenue by object" sheetId="2" r:id="rId2"/>
    <sheet name="Function by object" sheetId="3" r:id="rId3"/>
    <sheet name="Revenue by function" sheetId="4" r:id="rId4"/>
  </sheets>
  <definedNames>
    <definedName name="_Fill" hidden="1">'Revenue by function'!$E$6:$Q$6</definedName>
    <definedName name="_xlnm.Print_Area" localSheetId="3">'Revenue by function'!$A$1:$R$43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<sst xmlns="http://schemas.openxmlformats.org/spreadsheetml/2006/main" count="215" uniqueCount="126">
  <si>
    <t>SPECIAL APPROPRIATIONS</t>
  </si>
  <si>
    <t>SPONSORED RESEARCH</t>
  </si>
  <si>
    <t>INCOME FUND REIMBURSABLE</t>
  </si>
  <si>
    <t>RF INDIRECT COST SUPPORT</t>
  </si>
  <si>
    <t>STATE UNIVERSITY TUITION REIMBURSABLE</t>
  </si>
  <si>
    <t>RF CAMPUS ROYALTIES</t>
  </si>
  <si>
    <t>DORMITORY INCOME FUND</t>
  </si>
  <si>
    <t>RF SERVICE &amp; FACILITY</t>
  </si>
  <si>
    <t>DORMITORY IFR</t>
  </si>
  <si>
    <t>L.I. HIGH TECHNOLOGY INCUBATOR</t>
  </si>
  <si>
    <t>RF SERVICE AGREEMENTS</t>
  </si>
  <si>
    <t>HOSPITAL IFR</t>
  </si>
  <si>
    <t>FACULTY STUDENT ASSOCIATION</t>
  </si>
  <si>
    <t>CURRENT RESTRICTED</t>
  </si>
  <si>
    <t>STATE UNIVERSITY OF NEW YORK AT STONY BROOK</t>
  </si>
  <si>
    <t>1997-98 OPERATING BUDGET</t>
  </si>
  <si>
    <t>Total Budget By Object</t>
  </si>
  <si>
    <t>SALARY &amp; WAGES</t>
  </si>
  <si>
    <t>SUPPLIES &amp; EXPENSES</t>
  </si>
  <si>
    <t xml:space="preserve">        TOTAL</t>
  </si>
  <si>
    <t>Total Budget By Revenue Source</t>
  </si>
  <si>
    <t xml:space="preserve">      STATE SUPPORT</t>
  </si>
  <si>
    <t xml:space="preserve">      TUITION REVENUE</t>
  </si>
  <si>
    <t>Excludes fringe benefits.</t>
  </si>
  <si>
    <t>Revenue Summary By Object</t>
  </si>
  <si>
    <t>TOTAL</t>
  </si>
  <si>
    <t>SALARY</t>
  </si>
  <si>
    <t>SUPPLIES</t>
  </si>
  <si>
    <t>ALLOCATION</t>
  </si>
  <si>
    <t>&amp; WAGES</t>
  </si>
  <si>
    <t>&amp; EXPENSES</t>
  </si>
  <si>
    <t>EQUIPMENT</t>
  </si>
  <si>
    <t>UTILITIES</t>
  </si>
  <si>
    <t>*</t>
  </si>
  <si>
    <t>State Purpose</t>
  </si>
  <si>
    <t>Capital-Research &amp; Tech Equipment &amp; Rehab</t>
  </si>
  <si>
    <t>Special Appropriations</t>
  </si>
  <si>
    <t>Income Fund Reimbursable</t>
  </si>
  <si>
    <t>State University Tuition Reimbursable</t>
  </si>
  <si>
    <t>Dormitory Income Fund</t>
  </si>
  <si>
    <t>Dormitory IFR</t>
  </si>
  <si>
    <t>Hospital Income Fund</t>
  </si>
  <si>
    <t>Hospital IFR</t>
  </si>
  <si>
    <t>Current Restricted</t>
  </si>
  <si>
    <t>Veterans Home</t>
  </si>
  <si>
    <t>Stony Brook Foundation</t>
  </si>
  <si>
    <t>Sponsored Research</t>
  </si>
  <si>
    <t>RF Indirect Cost Support</t>
  </si>
  <si>
    <t>RF Campus Royalties</t>
  </si>
  <si>
    <t>RF Service &amp; Facility</t>
  </si>
  <si>
    <t>L.I. High Technology Incubator</t>
  </si>
  <si>
    <t>RF Service Agreements</t>
  </si>
  <si>
    <t>Faculty Student Association</t>
  </si>
  <si>
    <t>Clinical Practice</t>
  </si>
  <si>
    <t xml:space="preserve">                          TOTAL</t>
  </si>
  <si>
    <t>*  Excludes fringe benefits.</t>
  </si>
  <si>
    <t>CLINICAL PRACTICE</t>
  </si>
  <si>
    <t>VETERANS HOME</t>
  </si>
  <si>
    <t>HOSPITAL INCOME FUND</t>
  </si>
  <si>
    <t xml:space="preserve">            Function Summary By Object</t>
  </si>
  <si>
    <t xml:space="preserve"> </t>
  </si>
  <si>
    <t>Instruction &amp; Departmental Research</t>
  </si>
  <si>
    <t>Organized Activities</t>
  </si>
  <si>
    <t>Research</t>
  </si>
  <si>
    <t>Public Service</t>
  </si>
  <si>
    <t>Library</t>
  </si>
  <si>
    <t>Student Services</t>
  </si>
  <si>
    <t>Maintenance &amp; Operations</t>
  </si>
  <si>
    <t>General Administration</t>
  </si>
  <si>
    <t>General Institutional Services</t>
  </si>
  <si>
    <t>Auxiliary Enterprises</t>
  </si>
  <si>
    <t>Hospital &amp; Clinics</t>
  </si>
  <si>
    <t>Student Aid</t>
  </si>
  <si>
    <t>Nursing Home Services</t>
  </si>
  <si>
    <t xml:space="preserve">   Revenue Summary By Function</t>
  </si>
  <si>
    <t>I&amp;DR</t>
  </si>
  <si>
    <t>ORG ACT</t>
  </si>
  <si>
    <t>ORG RES</t>
  </si>
  <si>
    <t>PUB SERV</t>
  </si>
  <si>
    <t>LIB</t>
  </si>
  <si>
    <t>STUD SERV</t>
  </si>
  <si>
    <t>M&amp;O</t>
  </si>
  <si>
    <t>GA</t>
  </si>
  <si>
    <t>GIS</t>
  </si>
  <si>
    <t>AUX ENT</t>
  </si>
  <si>
    <t>HOSP &amp; CL</t>
  </si>
  <si>
    <t>STUD AID</t>
  </si>
  <si>
    <t>NUR HOME</t>
  </si>
  <si>
    <t>GRAND</t>
  </si>
  <si>
    <t>REVENUE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</si>
  <si>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</si>
  <si>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</si>
  <si>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</si>
  <si>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</si>
  <si>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</si>
  <si>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</si>
  <si>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</si>
  <si>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</si>
  <si>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</si>
  <si>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11</t>
  </si>
  <si>
    <t>13</t>
  </si>
  <si>
    <t>15</t>
  </si>
  <si>
    <t>17</t>
  </si>
  <si>
    <t>10</t>
  </si>
  <si>
    <t>12</t>
  </si>
  <si>
    <t>20</t>
  </si>
  <si>
    <t>25</t>
  </si>
  <si>
    <t>30</t>
  </si>
  <si>
    <t>35</t>
  </si>
  <si>
    <t>40</t>
  </si>
  <si>
    <t>45</t>
  </si>
  <si>
    <t>50</t>
  </si>
  <si>
    <t>60</t>
  </si>
  <si>
    <t>65</t>
  </si>
  <si>
    <t>71</t>
  </si>
  <si>
    <t>73</t>
  </si>
  <si>
    <t>77</t>
  </si>
  <si>
    <t>78</t>
  </si>
  <si>
    <t>79</t>
  </si>
  <si>
    <t>80</t>
  </si>
  <si>
    <t>85</t>
  </si>
  <si>
    <t>90</t>
  </si>
  <si>
    <t>REVENUE CODES</t>
  </si>
  <si>
    <t>STATE PURPOSE</t>
  </si>
  <si>
    <t>CAPITAL-RESEARCH &amp; TECH EQUIPMENT &amp; REHAB</t>
  </si>
  <si>
    <t>STONY BROOK FOUNDATION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</si>
</sst>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/dd/yy_)"/>
    <numFmt numFmtId="166" formatCode="&quot;$&quot;#,##0"/>
  </numFmts>
  <fonts count="16">
    <font>
      <sz val="12"/>
      <name val="Arial MT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3"/>
      <name val="Arial MT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7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5" fontId="7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0" fontId="9" fillId="0" borderId="0" xfId="0" applyFont="1" applyAlignment="1">
      <alignment vertical="center" textRotation="180"/>
    </xf>
    <xf numFmtId="5" fontId="7" fillId="0" borderId="2" xfId="0" applyNumberFormat="1" applyFont="1" applyBorder="1" applyAlignment="1" applyProtection="1">
      <alignment/>
      <protection/>
    </xf>
    <xf numFmtId="37" fontId="7" fillId="0" borderId="1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right"/>
    </xf>
    <xf numFmtId="37" fontId="5" fillId="0" borderId="0" xfId="0" applyNumberFormat="1" applyFont="1" applyAlignment="1" applyProtection="1">
      <alignment/>
      <protection/>
    </xf>
    <xf numFmtId="0" fontId="8" fillId="0" borderId="0" xfId="0" applyFont="1" applyAlignment="1">
      <alignment/>
    </xf>
    <xf numFmtId="165" fontId="7" fillId="0" borderId="0" xfId="0" applyNumberFormat="1" applyFont="1" applyAlignment="1" applyProtection="1">
      <alignment/>
      <protection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5" fontId="7" fillId="0" borderId="7" xfId="0" applyNumberFormat="1" applyFont="1" applyBorder="1" applyAlignment="1" applyProtection="1">
      <alignment/>
      <protection/>
    </xf>
    <xf numFmtId="5" fontId="7" fillId="0" borderId="8" xfId="0" applyNumberFormat="1" applyFont="1" applyBorder="1" applyAlignment="1" applyProtection="1">
      <alignment/>
      <protection/>
    </xf>
    <xf numFmtId="37" fontId="7" fillId="0" borderId="7" xfId="0" applyNumberFormat="1" applyFont="1" applyBorder="1" applyAlignment="1" applyProtection="1">
      <alignment/>
      <protection/>
    </xf>
    <xf numFmtId="37" fontId="7" fillId="0" borderId="8" xfId="0" applyNumberFormat="1" applyFont="1" applyBorder="1" applyAlignment="1" applyProtection="1">
      <alignment/>
      <protection/>
    </xf>
    <xf numFmtId="5" fontId="7" fillId="0" borderId="9" xfId="0" applyNumberFormat="1" applyFont="1" applyBorder="1" applyAlignment="1" applyProtection="1">
      <alignment horizontal="center"/>
      <protection/>
    </xf>
    <xf numFmtId="5" fontId="7" fillId="0" borderId="9" xfId="0" applyNumberFormat="1" applyFont="1" applyBorder="1" applyAlignment="1" applyProtection="1">
      <alignment/>
      <protection/>
    </xf>
    <xf numFmtId="5" fontId="7" fillId="0" borderId="1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Alignment="1">
      <alignment textRotation="180"/>
    </xf>
    <xf numFmtId="0" fontId="12" fillId="0" borderId="0" xfId="0" applyFont="1" applyAlignment="1">
      <alignment vertical="center" textRotation="180"/>
    </xf>
    <xf numFmtId="0" fontId="12" fillId="0" borderId="0" xfId="0" applyFont="1" applyAlignment="1">
      <alignment vertical="top" textRotation="180"/>
    </xf>
    <xf numFmtId="0" fontId="4" fillId="0" borderId="0" xfId="0" applyFont="1" applyAlignment="1">
      <alignment vertical="center" textRotation="180"/>
    </xf>
    <xf numFmtId="37" fontId="7" fillId="0" borderId="0" xfId="0" applyNumberFormat="1" applyFont="1" applyBorder="1" applyAlignment="1" applyProtection="1">
      <alignment/>
      <protection/>
    </xf>
    <xf numFmtId="5" fontId="7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 horizontal="center"/>
    </xf>
    <xf numFmtId="5" fontId="5" fillId="0" borderId="0" xfId="0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" fillId="0" borderId="0" xfId="0" applyFont="1" applyAlignment="1">
      <alignment/>
    </xf>
    <xf numFmtId="3" fontId="10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6" fontId="1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29</xdr:row>
      <xdr:rowOff>0</xdr:rowOff>
    </xdr:from>
    <xdr:to>
      <xdr:col>14</xdr:col>
      <xdr:colOff>314325</xdr:colOff>
      <xdr:row>42</xdr:row>
      <xdr:rowOff>0</xdr:rowOff>
    </xdr:to>
    <xdr:sp>
      <xdr:nvSpPr>
        <xdr:cNvPr id="1" name="Rectangle 2"/>
        <xdr:cNvSpPr>
          <a:spLocks/>
        </xdr:cNvSpPr>
      </xdr:nvSpPr>
      <xdr:spPr>
        <a:xfrm>
          <a:off x="5153025" y="8782050"/>
          <a:ext cx="8096250" cy="255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3"/>
  <sheetViews>
    <sheetView tabSelected="1" workbookViewId="0" topLeftCell="A1">
      <selection activeCell="A1" sqref="A1"/>
    </sheetView>
  </sheetViews>
  <sheetFormatPr defaultColWidth="11.5546875" defaultRowHeight="15"/>
  <cols>
    <col min="1" max="1" width="3.88671875" style="49" customWidth="1"/>
    <col min="2" max="2" width="38.10546875" style="49" customWidth="1"/>
    <col min="3" max="3" width="10.10546875" style="50" customWidth="1"/>
    <col min="4" max="4" width="13.99609375" style="50" customWidth="1"/>
    <col min="5" max="16384" width="8.88671875" style="38" customWidth="1"/>
  </cols>
  <sheetData>
    <row r="2" spans="1:4" ht="16.5">
      <c r="A2" s="58" t="s">
        <v>14</v>
      </c>
      <c r="B2" s="59"/>
      <c r="C2" s="59"/>
      <c r="D2" s="59"/>
    </row>
    <row r="3" spans="1:4" ht="16.5">
      <c r="A3" s="58" t="s">
        <v>15</v>
      </c>
      <c r="B3" s="59"/>
      <c r="C3" s="59"/>
      <c r="D3" s="59"/>
    </row>
    <row r="6" ht="18">
      <c r="B6" s="57" t="s">
        <v>16</v>
      </c>
    </row>
    <row r="8" spans="2:4" ht="15" customHeight="1">
      <c r="B8" s="51" t="s">
        <v>17</v>
      </c>
      <c r="C8" s="53"/>
      <c r="D8" s="55">
        <v>467485750</v>
      </c>
    </row>
    <row r="9" spans="2:4" ht="15" customHeight="1">
      <c r="B9" s="51" t="s">
        <v>18</v>
      </c>
      <c r="C9" s="53"/>
      <c r="D9" s="53">
        <v>246050322</v>
      </c>
    </row>
    <row r="10" spans="2:4" ht="15" customHeight="1">
      <c r="B10" s="51" t="s">
        <v>31</v>
      </c>
      <c r="C10" s="53"/>
      <c r="D10" s="53">
        <v>14897560</v>
      </c>
    </row>
    <row r="11" spans="2:4" ht="15" customHeight="1">
      <c r="B11" s="51" t="s">
        <v>32</v>
      </c>
      <c r="C11" s="53"/>
      <c r="D11" s="53">
        <v>36208900</v>
      </c>
    </row>
    <row r="12" spans="2:4" ht="15" customHeight="1">
      <c r="B12" s="51" t="s">
        <v>19</v>
      </c>
      <c r="C12" s="53"/>
      <c r="D12" s="56">
        <v>764642532</v>
      </c>
    </row>
    <row r="13" ht="3.75" customHeight="1">
      <c r="D13" s="52"/>
    </row>
    <row r="14" ht="15" customHeight="1"/>
    <row r="16" ht="18">
      <c r="B16" s="57" t="s">
        <v>20</v>
      </c>
    </row>
    <row r="17" ht="15" customHeight="1"/>
    <row r="18" spans="1:4" ht="15" customHeight="1">
      <c r="A18" s="49" t="s">
        <v>33</v>
      </c>
      <c r="B18" s="51" t="s">
        <v>123</v>
      </c>
      <c r="C18" s="53"/>
      <c r="D18" s="55">
        <v>179079408</v>
      </c>
    </row>
    <row r="19" spans="2:4" ht="15" customHeight="1">
      <c r="B19" s="51" t="s">
        <v>21</v>
      </c>
      <c r="C19" s="53">
        <v>119239080</v>
      </c>
      <c r="D19" s="53"/>
    </row>
    <row r="20" spans="2:4" ht="15" customHeight="1">
      <c r="B20" s="51" t="s">
        <v>22</v>
      </c>
      <c r="C20" s="53">
        <v>59840328</v>
      </c>
      <c r="D20" s="53"/>
    </row>
    <row r="21" spans="1:4" ht="15" customHeight="1">
      <c r="A21" s="49" t="s">
        <v>33</v>
      </c>
      <c r="B21" s="51" t="s">
        <v>124</v>
      </c>
      <c r="C21" s="53"/>
      <c r="D21" s="53">
        <v>1296000</v>
      </c>
    </row>
    <row r="22" spans="1:4" ht="15" customHeight="1">
      <c r="A22" s="49" t="s">
        <v>33</v>
      </c>
      <c r="B22" s="51" t="s">
        <v>0</v>
      </c>
      <c r="C22" s="53"/>
      <c r="D22" s="53">
        <v>2445813</v>
      </c>
    </row>
    <row r="23" spans="1:4" ht="15" customHeight="1">
      <c r="A23" s="49" t="s">
        <v>33</v>
      </c>
      <c r="B23" s="51" t="s">
        <v>2</v>
      </c>
      <c r="C23" s="53"/>
      <c r="D23" s="53">
        <v>35861200</v>
      </c>
    </row>
    <row r="24" spans="1:4" ht="15" customHeight="1">
      <c r="A24" s="49" t="s">
        <v>33</v>
      </c>
      <c r="B24" s="51" t="s">
        <v>4</v>
      </c>
      <c r="C24" s="53"/>
      <c r="D24" s="53">
        <v>4693000</v>
      </c>
    </row>
    <row r="25" spans="1:4" ht="15" customHeight="1">
      <c r="A25" s="49" t="s">
        <v>33</v>
      </c>
      <c r="B25" s="51" t="s">
        <v>6</v>
      </c>
      <c r="C25" s="53"/>
      <c r="D25" s="53">
        <v>13450400</v>
      </c>
    </row>
    <row r="26" spans="1:4" ht="15" customHeight="1">
      <c r="A26" s="49" t="s">
        <v>33</v>
      </c>
      <c r="B26" s="51" t="s">
        <v>8</v>
      </c>
      <c r="C26" s="53"/>
      <c r="D26" s="53">
        <v>436400</v>
      </c>
    </row>
    <row r="27" spans="1:4" ht="15" customHeight="1">
      <c r="A27" s="49" t="s">
        <v>33</v>
      </c>
      <c r="B27" s="51" t="s">
        <v>58</v>
      </c>
      <c r="C27" s="53"/>
      <c r="D27" s="53">
        <v>247201797</v>
      </c>
    </row>
    <row r="28" spans="1:4" ht="15" customHeight="1">
      <c r="A28" s="49" t="s">
        <v>33</v>
      </c>
      <c r="B28" s="51" t="s">
        <v>11</v>
      </c>
      <c r="C28" s="53"/>
      <c r="D28" s="53">
        <v>2856000</v>
      </c>
    </row>
    <row r="29" spans="1:4" ht="15" customHeight="1">
      <c r="A29" s="49" t="s">
        <v>33</v>
      </c>
      <c r="B29" s="51" t="s">
        <v>13</v>
      </c>
      <c r="C29" s="53"/>
      <c r="D29" s="53">
        <v>13128</v>
      </c>
    </row>
    <row r="30" spans="1:4" ht="15" customHeight="1">
      <c r="A30" s="49" t="s">
        <v>33</v>
      </c>
      <c r="B30" s="51" t="s">
        <v>57</v>
      </c>
      <c r="C30" s="53"/>
      <c r="D30" s="53">
        <v>24000000</v>
      </c>
    </row>
    <row r="31" spans="2:4" ht="15" customHeight="1">
      <c r="B31" s="51" t="s">
        <v>125</v>
      </c>
      <c r="C31" s="53"/>
      <c r="D31" s="53">
        <v>7508409</v>
      </c>
    </row>
    <row r="32" spans="2:4" ht="15" customHeight="1">
      <c r="B32" s="51" t="s">
        <v>1</v>
      </c>
      <c r="C32" s="53"/>
      <c r="D32" s="53">
        <v>83035450</v>
      </c>
    </row>
    <row r="33" spans="2:4" ht="15" customHeight="1">
      <c r="B33" s="51" t="s">
        <v>3</v>
      </c>
      <c r="C33" s="53"/>
      <c r="D33" s="53">
        <v>26503674</v>
      </c>
    </row>
    <row r="34" spans="2:4" ht="15" customHeight="1">
      <c r="B34" s="51" t="s">
        <v>5</v>
      </c>
      <c r="C34" s="53"/>
      <c r="D34" s="53">
        <v>654662</v>
      </c>
    </row>
    <row r="35" spans="2:4" ht="15" customHeight="1">
      <c r="B35" s="51" t="s">
        <v>7</v>
      </c>
      <c r="C35" s="53"/>
      <c r="D35" s="53">
        <v>2317375</v>
      </c>
    </row>
    <row r="36" spans="2:4" ht="15" customHeight="1">
      <c r="B36" s="51" t="s">
        <v>9</v>
      </c>
      <c r="C36" s="53"/>
      <c r="D36" s="53">
        <v>808240</v>
      </c>
    </row>
    <row r="37" spans="2:4" ht="15" customHeight="1">
      <c r="B37" s="51" t="s">
        <v>10</v>
      </c>
      <c r="C37" s="53"/>
      <c r="D37" s="53">
        <v>5495632</v>
      </c>
    </row>
    <row r="38" spans="2:4" ht="15" customHeight="1">
      <c r="B38" s="51" t="s">
        <v>12</v>
      </c>
      <c r="C38" s="53"/>
      <c r="D38" s="53">
        <v>22168110</v>
      </c>
    </row>
    <row r="39" spans="2:4" ht="15" customHeight="1">
      <c r="B39" s="51" t="s">
        <v>56</v>
      </c>
      <c r="C39" s="53"/>
      <c r="D39" s="53">
        <v>104817834</v>
      </c>
    </row>
    <row r="40" spans="2:4" ht="15" customHeight="1">
      <c r="B40" s="51" t="s">
        <v>19</v>
      </c>
      <c r="C40" s="53"/>
      <c r="D40" s="56">
        <v>764642532</v>
      </c>
    </row>
    <row r="41" spans="2:4" ht="4.5" customHeight="1">
      <c r="B41" s="51"/>
      <c r="C41" s="53"/>
      <c r="D41" s="54"/>
    </row>
    <row r="42" spans="2:4" ht="15" customHeight="1">
      <c r="B42" s="51"/>
      <c r="C42" s="53"/>
      <c r="D42" s="53"/>
    </row>
    <row r="43" spans="1:4" ht="15" customHeight="1">
      <c r="A43" s="49" t="s">
        <v>33</v>
      </c>
      <c r="B43" s="51" t="s">
        <v>23</v>
      </c>
      <c r="C43" s="53"/>
      <c r="D43" s="53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</sheetData>
  <mergeCells count="2">
    <mergeCell ref="A2:D2"/>
    <mergeCell ref="A3:D3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80"/>
  <sheetViews>
    <sheetView defaultGridColor="0" zoomScale="87" zoomScaleNormal="87" colorId="22" workbookViewId="0" topLeftCell="A1">
      <selection activeCell="A1" sqref="A1"/>
    </sheetView>
  </sheetViews>
  <sheetFormatPr defaultColWidth="9.77734375" defaultRowHeight="15"/>
  <cols>
    <col min="1" max="1" width="3.77734375" style="1" customWidth="1"/>
    <col min="2" max="2" width="4.6640625" style="1" customWidth="1"/>
    <col min="3" max="3" width="40.77734375" style="1" customWidth="1"/>
    <col min="4" max="4" width="12.77734375" style="1" customWidth="1"/>
    <col min="5" max="5" width="2.77734375" style="1" customWidth="1"/>
    <col min="6" max="6" width="12.77734375" style="1" customWidth="1"/>
    <col min="7" max="7" width="2.77734375" style="1" customWidth="1"/>
    <col min="8" max="8" width="12.77734375" style="1" customWidth="1"/>
    <col min="9" max="9" width="2.77734375" style="1" customWidth="1"/>
    <col min="10" max="10" width="11.77734375" style="1" customWidth="1"/>
    <col min="11" max="11" width="2.77734375" style="1" customWidth="1"/>
    <col min="12" max="12" width="11.77734375" style="1" customWidth="1"/>
    <col min="13" max="16384" width="9.77734375" style="1" customWidth="1"/>
  </cols>
  <sheetData>
    <row r="1" ht="15.75">
      <c r="L1" s="2"/>
    </row>
    <row r="2" ht="15">
      <c r="L2" s="3"/>
    </row>
    <row r="5" spans="2:13" ht="27" customHeight="1">
      <c r="B5" s="5" t="s">
        <v>24</v>
      </c>
      <c r="C5" s="6"/>
      <c r="D5" s="5"/>
      <c r="E5" s="7"/>
      <c r="F5" s="6"/>
      <c r="G5" s="6"/>
      <c r="H5" s="6"/>
      <c r="I5" s="6"/>
      <c r="J5" s="6"/>
      <c r="K5" s="6"/>
      <c r="L5" s="8"/>
      <c r="M5" s="4"/>
    </row>
    <row r="6" spans="2:13" ht="18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3" ht="18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2:13" ht="18" customHeight="1">
      <c r="B8" s="4"/>
      <c r="C8" s="4"/>
      <c r="D8" s="9" t="s">
        <v>25</v>
      </c>
      <c r="E8" s="4"/>
      <c r="F8" s="9" t="s">
        <v>26</v>
      </c>
      <c r="G8" s="4"/>
      <c r="H8" s="9" t="s">
        <v>27</v>
      </c>
      <c r="I8" s="4"/>
      <c r="J8" s="4"/>
      <c r="K8" s="4"/>
      <c r="L8" s="4"/>
      <c r="M8" s="4"/>
    </row>
    <row r="9" spans="2:13" ht="18" customHeight="1" thickBot="1">
      <c r="B9" s="4"/>
      <c r="C9" s="4"/>
      <c r="D9" s="10" t="s">
        <v>28</v>
      </c>
      <c r="E9" s="4"/>
      <c r="F9" s="10" t="s">
        <v>29</v>
      </c>
      <c r="G9" s="4"/>
      <c r="H9" s="10" t="s">
        <v>30</v>
      </c>
      <c r="I9" s="4"/>
      <c r="J9" s="10" t="s">
        <v>31</v>
      </c>
      <c r="K9" s="4"/>
      <c r="L9" s="10" t="s">
        <v>32</v>
      </c>
      <c r="M9" s="4"/>
    </row>
    <row r="10" spans="2:13" ht="18" customHeight="1">
      <c r="B10" s="16" t="s">
        <v>33</v>
      </c>
      <c r="C10" s="4" t="s">
        <v>34</v>
      </c>
      <c r="D10" s="11">
        <f>SUM(F10:L10)</f>
        <v>179079408</v>
      </c>
      <c r="E10" s="11"/>
      <c r="F10" s="11">
        <v>135887112</v>
      </c>
      <c r="G10" s="11"/>
      <c r="H10" s="11">
        <f>41410012-L10</f>
        <v>14537812</v>
      </c>
      <c r="I10" s="11"/>
      <c r="J10" s="11">
        <v>1782284</v>
      </c>
      <c r="K10" s="11"/>
      <c r="L10" s="11">
        <v>26872200</v>
      </c>
      <c r="M10" s="4"/>
    </row>
    <row r="11" spans="2:13" ht="18" customHeight="1">
      <c r="B11" s="16" t="s">
        <v>33</v>
      </c>
      <c r="C11" s="4" t="s">
        <v>35</v>
      </c>
      <c r="D11" s="12">
        <f>SUM(F11:L11)</f>
        <v>1296000</v>
      </c>
      <c r="E11" s="12"/>
      <c r="F11" s="12">
        <v>0</v>
      </c>
      <c r="G11" s="12"/>
      <c r="H11" s="12">
        <f>0-L11</f>
        <v>0</v>
      </c>
      <c r="I11" s="12"/>
      <c r="J11" s="12">
        <v>1296000</v>
      </c>
      <c r="K11" s="12"/>
      <c r="L11" s="12">
        <v>0</v>
      </c>
      <c r="M11" s="4"/>
    </row>
    <row r="12" spans="2:13" ht="18" customHeight="1">
      <c r="B12" s="16" t="s">
        <v>33</v>
      </c>
      <c r="C12" s="4" t="s">
        <v>36</v>
      </c>
      <c r="D12" s="12">
        <f aca="true" t="shared" si="0" ref="D12:D29">SUM(F12:L12)</f>
        <v>2445813</v>
      </c>
      <c r="E12" s="12"/>
      <c r="F12" s="12">
        <v>495541</v>
      </c>
      <c r="G12" s="12"/>
      <c r="H12" s="12">
        <f>1950272-L12</f>
        <v>1950272</v>
      </c>
      <c r="I12" s="12"/>
      <c r="J12" s="12">
        <v>0</v>
      </c>
      <c r="K12" s="12"/>
      <c r="L12" s="12">
        <v>0</v>
      </c>
      <c r="M12" s="4"/>
    </row>
    <row r="13" spans="2:13" ht="18" customHeight="1">
      <c r="B13" s="16" t="s">
        <v>33</v>
      </c>
      <c r="C13" s="4" t="s">
        <v>37</v>
      </c>
      <c r="D13" s="12">
        <f t="shared" si="0"/>
        <v>35861200</v>
      </c>
      <c r="E13" s="12"/>
      <c r="F13" s="12">
        <v>14821628</v>
      </c>
      <c r="G13" s="12"/>
      <c r="H13" s="12">
        <f>21039572-L13</f>
        <v>21039572</v>
      </c>
      <c r="I13" s="12"/>
      <c r="J13" s="12">
        <v>0</v>
      </c>
      <c r="K13" s="12"/>
      <c r="L13" s="12">
        <v>0</v>
      </c>
      <c r="M13" s="4"/>
    </row>
    <row r="14" spans="2:13" ht="18" customHeight="1">
      <c r="B14" s="16" t="s">
        <v>33</v>
      </c>
      <c r="C14" s="4" t="s">
        <v>38</v>
      </c>
      <c r="D14" s="12">
        <f t="shared" si="0"/>
        <v>4693000</v>
      </c>
      <c r="E14" s="12"/>
      <c r="F14" s="12">
        <v>2759165</v>
      </c>
      <c r="G14" s="12"/>
      <c r="H14" s="12">
        <f>1933835-L14</f>
        <v>1933835</v>
      </c>
      <c r="I14" s="12"/>
      <c r="J14" s="12">
        <v>0</v>
      </c>
      <c r="K14" s="12"/>
      <c r="L14" s="12">
        <v>0</v>
      </c>
      <c r="M14" s="4"/>
    </row>
    <row r="15" spans="2:13" ht="18" customHeight="1">
      <c r="B15" s="16" t="s">
        <v>33</v>
      </c>
      <c r="C15" s="4" t="s">
        <v>39</v>
      </c>
      <c r="D15" s="12">
        <f t="shared" si="0"/>
        <v>13450400</v>
      </c>
      <c r="E15" s="12"/>
      <c r="F15" s="12">
        <v>6558099</v>
      </c>
      <c r="G15" s="12"/>
      <c r="H15" s="12">
        <f>6892301-L15</f>
        <v>4363001</v>
      </c>
      <c r="I15" s="12"/>
      <c r="J15" s="12">
        <v>0</v>
      </c>
      <c r="K15" s="12"/>
      <c r="L15" s="12">
        <v>2529300</v>
      </c>
      <c r="M15" s="4"/>
    </row>
    <row r="16" spans="2:13" ht="18" customHeight="1">
      <c r="B16" s="16" t="s">
        <v>33</v>
      </c>
      <c r="C16" s="4" t="s">
        <v>40</v>
      </c>
      <c r="D16" s="12">
        <f t="shared" si="0"/>
        <v>436400</v>
      </c>
      <c r="E16" s="12"/>
      <c r="F16" s="12">
        <v>236402</v>
      </c>
      <c r="G16" s="12"/>
      <c r="H16" s="12">
        <f>199998-L16</f>
        <v>199998</v>
      </c>
      <c r="I16" s="12"/>
      <c r="J16" s="12">
        <v>0</v>
      </c>
      <c r="K16" s="12"/>
      <c r="L16" s="12">
        <v>0</v>
      </c>
      <c r="M16" s="4"/>
    </row>
    <row r="17" spans="1:13" ht="18" customHeight="1">
      <c r="A17" s="13"/>
      <c r="B17" s="16" t="s">
        <v>33</v>
      </c>
      <c r="C17" s="4" t="s">
        <v>41</v>
      </c>
      <c r="D17" s="12">
        <f t="shared" si="0"/>
        <v>247201797</v>
      </c>
      <c r="E17" s="12"/>
      <c r="F17" s="12">
        <v>149327011</v>
      </c>
      <c r="G17" s="12"/>
      <c r="H17" s="12">
        <f>95874786-L17</f>
        <v>89973786</v>
      </c>
      <c r="I17" s="12"/>
      <c r="J17" s="12">
        <v>2000000</v>
      </c>
      <c r="K17" s="12"/>
      <c r="L17" s="12">
        <v>5901000</v>
      </c>
      <c r="M17" s="4"/>
    </row>
    <row r="18" spans="1:13" ht="18" customHeight="1">
      <c r="A18" s="43"/>
      <c r="B18" s="16" t="s">
        <v>33</v>
      </c>
      <c r="C18" s="4" t="s">
        <v>42</v>
      </c>
      <c r="D18" s="12">
        <f t="shared" si="0"/>
        <v>2856000</v>
      </c>
      <c r="E18" s="12"/>
      <c r="F18" s="12">
        <v>1980656</v>
      </c>
      <c r="G18" s="12"/>
      <c r="H18" s="12">
        <f>875344-L18</f>
        <v>875344</v>
      </c>
      <c r="I18" s="12"/>
      <c r="J18" s="12">
        <v>0</v>
      </c>
      <c r="K18" s="12"/>
      <c r="L18" s="12">
        <v>0</v>
      </c>
      <c r="M18" s="4"/>
    </row>
    <row r="19" spans="2:12" ht="18" customHeight="1">
      <c r="B19" s="16" t="s">
        <v>33</v>
      </c>
      <c r="C19" s="4" t="s">
        <v>43</v>
      </c>
      <c r="D19" s="12">
        <f t="shared" si="0"/>
        <v>13128</v>
      </c>
      <c r="F19" s="12">
        <v>0</v>
      </c>
      <c r="G19" s="4"/>
      <c r="H19" s="12">
        <f>13128-L19</f>
        <v>13128</v>
      </c>
      <c r="I19" s="4"/>
      <c r="J19" s="12">
        <v>0</v>
      </c>
      <c r="K19" s="4"/>
      <c r="L19" s="12">
        <v>0</v>
      </c>
    </row>
    <row r="20" spans="2:13" ht="18" customHeight="1">
      <c r="B20" s="16" t="s">
        <v>33</v>
      </c>
      <c r="C20" s="4" t="s">
        <v>44</v>
      </c>
      <c r="D20" s="12">
        <f t="shared" si="0"/>
        <v>24000000</v>
      </c>
      <c r="E20" s="12"/>
      <c r="F20" s="12">
        <v>14701413</v>
      </c>
      <c r="G20" s="12"/>
      <c r="H20" s="12">
        <f>9298587-L20</f>
        <v>8392187</v>
      </c>
      <c r="I20" s="12"/>
      <c r="J20" s="12">
        <v>0</v>
      </c>
      <c r="K20" s="12"/>
      <c r="L20" s="12">
        <v>906400</v>
      </c>
      <c r="M20" s="4"/>
    </row>
    <row r="21" spans="2:13" ht="18" customHeight="1">
      <c r="B21" s="16"/>
      <c r="C21" s="4" t="s">
        <v>45</v>
      </c>
      <c r="D21" s="12">
        <f t="shared" si="0"/>
        <v>7508409</v>
      </c>
      <c r="E21" s="12"/>
      <c r="F21" s="12">
        <v>2308884</v>
      </c>
      <c r="G21" s="12"/>
      <c r="H21" s="12">
        <f>4290279-L21</f>
        <v>4290279</v>
      </c>
      <c r="I21" s="12"/>
      <c r="J21" s="12">
        <v>909246</v>
      </c>
      <c r="K21" s="12"/>
      <c r="L21" s="12">
        <v>0</v>
      </c>
      <c r="M21" s="4"/>
    </row>
    <row r="22" spans="2:13" ht="18" customHeight="1">
      <c r="B22" s="4"/>
      <c r="C22" s="4" t="s">
        <v>46</v>
      </c>
      <c r="D22" s="12">
        <f t="shared" si="0"/>
        <v>83035450</v>
      </c>
      <c r="E22" s="12"/>
      <c r="F22" s="12">
        <v>51060382</v>
      </c>
      <c r="G22" s="12"/>
      <c r="H22" s="12">
        <f>25928889-L22</f>
        <v>25928889</v>
      </c>
      <c r="I22" s="12"/>
      <c r="J22" s="12">
        <v>6046179</v>
      </c>
      <c r="K22" s="12"/>
      <c r="L22" s="12">
        <v>0</v>
      </c>
      <c r="M22" s="4"/>
    </row>
    <row r="23" spans="2:13" ht="18" customHeight="1">
      <c r="B23" s="4"/>
      <c r="C23" s="4" t="s">
        <v>47</v>
      </c>
      <c r="D23" s="12">
        <f t="shared" si="0"/>
        <v>26503674</v>
      </c>
      <c r="E23" s="12"/>
      <c r="F23" s="12">
        <v>9851223</v>
      </c>
      <c r="G23" s="12"/>
      <c r="H23" s="12">
        <f>14383020-L23</f>
        <v>14383020</v>
      </c>
      <c r="I23" s="12"/>
      <c r="J23" s="12">
        <v>2269431</v>
      </c>
      <c r="K23" s="12"/>
      <c r="L23" s="12">
        <v>0</v>
      </c>
      <c r="M23" s="4"/>
    </row>
    <row r="24" spans="2:13" ht="18" customHeight="1">
      <c r="B24" s="4"/>
      <c r="C24" s="4" t="s">
        <v>48</v>
      </c>
      <c r="D24" s="12">
        <f t="shared" si="0"/>
        <v>654662</v>
      </c>
      <c r="E24" s="12"/>
      <c r="F24" s="12">
        <v>35228</v>
      </c>
      <c r="G24" s="12"/>
      <c r="H24" s="12">
        <f>617869-L24</f>
        <v>617869</v>
      </c>
      <c r="I24" s="12"/>
      <c r="J24" s="12">
        <v>1565</v>
      </c>
      <c r="K24" s="12"/>
      <c r="L24" s="12">
        <v>0</v>
      </c>
      <c r="M24" s="4"/>
    </row>
    <row r="25" spans="2:13" ht="18" customHeight="1">
      <c r="B25" s="4"/>
      <c r="C25" s="4" t="s">
        <v>49</v>
      </c>
      <c r="D25" s="12">
        <f t="shared" si="0"/>
        <v>2317375</v>
      </c>
      <c r="E25" s="12"/>
      <c r="F25" s="12">
        <v>664952</v>
      </c>
      <c r="G25" s="12"/>
      <c r="H25" s="12">
        <f>1479082-L25</f>
        <v>1479082</v>
      </c>
      <c r="I25" s="12"/>
      <c r="J25" s="12">
        <v>173341</v>
      </c>
      <c r="K25" s="12"/>
      <c r="L25" s="12">
        <v>0</v>
      </c>
      <c r="M25" s="4"/>
    </row>
    <row r="26" spans="2:13" ht="18" customHeight="1">
      <c r="B26" s="4"/>
      <c r="C26" s="4" t="s">
        <v>50</v>
      </c>
      <c r="D26" s="12">
        <f t="shared" si="0"/>
        <v>808240</v>
      </c>
      <c r="E26" s="12"/>
      <c r="F26" s="12">
        <v>225470</v>
      </c>
      <c r="G26" s="12"/>
      <c r="H26" s="12">
        <f>554928-L26</f>
        <v>554928</v>
      </c>
      <c r="I26" s="12"/>
      <c r="J26" s="12">
        <v>27842</v>
      </c>
      <c r="K26" s="12"/>
      <c r="L26" s="12">
        <v>0</v>
      </c>
      <c r="M26" s="4"/>
    </row>
    <row r="27" spans="2:13" ht="18" customHeight="1">
      <c r="B27" s="4"/>
      <c r="C27" s="4" t="s">
        <v>51</v>
      </c>
      <c r="D27" s="12">
        <f t="shared" si="0"/>
        <v>5495632</v>
      </c>
      <c r="E27" s="12"/>
      <c r="F27" s="12">
        <v>2188739</v>
      </c>
      <c r="G27" s="12"/>
      <c r="H27" s="12">
        <f>3276491-L27</f>
        <v>3276491</v>
      </c>
      <c r="I27" s="12"/>
      <c r="J27" s="12">
        <v>30402</v>
      </c>
      <c r="K27" s="12"/>
      <c r="L27" s="12">
        <v>0</v>
      </c>
      <c r="M27" s="4"/>
    </row>
    <row r="28" spans="2:13" ht="18" customHeight="1">
      <c r="B28" s="4"/>
      <c r="C28" s="4" t="s">
        <v>52</v>
      </c>
      <c r="D28" s="12">
        <f t="shared" si="0"/>
        <v>22168110</v>
      </c>
      <c r="E28" s="12"/>
      <c r="F28" s="12">
        <v>8826389</v>
      </c>
      <c r="G28" s="12"/>
      <c r="H28" s="12">
        <f>13341721-L28</f>
        <v>13341721</v>
      </c>
      <c r="I28" s="12"/>
      <c r="J28" s="12">
        <v>0</v>
      </c>
      <c r="K28" s="12"/>
      <c r="L28" s="12">
        <v>0</v>
      </c>
      <c r="M28" s="4"/>
    </row>
    <row r="29" spans="2:13" ht="18" customHeight="1" thickBot="1">
      <c r="B29" s="4"/>
      <c r="C29" s="4" t="s">
        <v>53</v>
      </c>
      <c r="D29" s="12">
        <f t="shared" si="0"/>
        <v>104817834</v>
      </c>
      <c r="E29" s="12"/>
      <c r="F29" s="12">
        <v>65557456</v>
      </c>
      <c r="G29" s="12"/>
      <c r="H29" s="12">
        <f>38899108-L29</f>
        <v>38899108</v>
      </c>
      <c r="I29" s="12"/>
      <c r="J29" s="12">
        <v>361270</v>
      </c>
      <c r="K29" s="12"/>
      <c r="L29" s="12">
        <v>0</v>
      </c>
      <c r="M29" s="4"/>
    </row>
    <row r="30" spans="2:13" ht="18.75" customHeight="1" thickBot="1">
      <c r="B30" s="4"/>
      <c r="C30" s="4" t="s">
        <v>54</v>
      </c>
      <c r="D30" s="14">
        <f>SUM(D10:D29)</f>
        <v>764642532</v>
      </c>
      <c r="E30" s="11"/>
      <c r="F30" s="14">
        <f>SUM(F10:F29)</f>
        <v>467485750</v>
      </c>
      <c r="G30" s="11"/>
      <c r="H30" s="14">
        <f>SUM(H10:H29)</f>
        <v>246050322</v>
      </c>
      <c r="I30" s="11"/>
      <c r="J30" s="14">
        <f>SUM(J10:J29)</f>
        <v>14897560</v>
      </c>
      <c r="K30" s="11"/>
      <c r="L30" s="14">
        <f>SUM(L10:L29)</f>
        <v>36208900</v>
      </c>
      <c r="M30" s="4"/>
    </row>
    <row r="31" spans="3:13" ht="3.75" customHeight="1" thickBot="1">
      <c r="C31" s="4"/>
      <c r="D31" s="15"/>
      <c r="E31" s="12"/>
      <c r="F31" s="15"/>
      <c r="G31" s="12"/>
      <c r="H31" s="15"/>
      <c r="I31" s="12"/>
      <c r="J31" s="15"/>
      <c r="K31" s="12"/>
      <c r="L31" s="15"/>
      <c r="M31" s="4"/>
    </row>
    <row r="32" spans="4:12" ht="3.75" customHeight="1">
      <c r="D32" s="17"/>
      <c r="E32" s="17"/>
      <c r="F32" s="17"/>
      <c r="G32" s="17"/>
      <c r="H32" s="17"/>
      <c r="I32" s="17"/>
      <c r="J32" s="17"/>
      <c r="K32" s="17"/>
      <c r="L32" s="17"/>
    </row>
    <row r="33" spans="4:12" ht="3.75" customHeight="1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3.75" customHeight="1">
      <c r="D34" s="17"/>
      <c r="E34" s="17"/>
      <c r="F34" s="17"/>
      <c r="G34" s="17"/>
      <c r="H34" s="17"/>
      <c r="I34" s="17"/>
      <c r="J34" s="17"/>
      <c r="K34" s="17"/>
      <c r="L34" s="17"/>
    </row>
    <row r="35" spans="4:13" ht="18" customHeight="1"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2:13" ht="18" customHeight="1">
      <c r="B36" s="4"/>
      <c r="C36" s="4" t="s">
        <v>55</v>
      </c>
      <c r="E36" s="4"/>
      <c r="F36" s="4"/>
      <c r="G36" s="4"/>
      <c r="H36" s="4"/>
      <c r="I36" s="4"/>
      <c r="J36" s="4"/>
      <c r="K36" s="4"/>
      <c r="L36" s="4"/>
      <c r="M36" s="4"/>
    </row>
    <row r="37" spans="1:19" ht="18" customHeight="1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3"/>
      <c r="O37" s="33"/>
      <c r="P37" s="33"/>
      <c r="Q37" s="33"/>
      <c r="R37" s="33"/>
      <c r="S37" s="33"/>
    </row>
    <row r="38" spans="1:19" ht="18" customHeight="1">
      <c r="A38" s="33"/>
      <c r="B38" s="34"/>
      <c r="C38" s="34"/>
      <c r="D38" s="44"/>
      <c r="E38" s="34"/>
      <c r="F38" s="44"/>
      <c r="G38" s="44"/>
      <c r="H38" s="44"/>
      <c r="I38" s="44"/>
      <c r="J38" s="44"/>
      <c r="K38" s="44"/>
      <c r="L38" s="44"/>
      <c r="M38" s="34"/>
      <c r="N38" s="33"/>
      <c r="O38" s="33"/>
      <c r="P38" s="33"/>
      <c r="Q38" s="33"/>
      <c r="R38" s="33"/>
      <c r="S38" s="33"/>
    </row>
    <row r="39" spans="1:19" ht="18" customHeight="1">
      <c r="A39" s="33"/>
      <c r="B39" s="34"/>
      <c r="C39" s="34"/>
      <c r="D39" s="44"/>
      <c r="E39" s="34"/>
      <c r="F39" s="44"/>
      <c r="G39" s="44"/>
      <c r="H39" s="44"/>
      <c r="I39" s="44"/>
      <c r="J39" s="44"/>
      <c r="K39" s="44"/>
      <c r="L39" s="44"/>
      <c r="M39" s="34"/>
      <c r="N39" s="33"/>
      <c r="O39" s="33"/>
      <c r="P39" s="33"/>
      <c r="Q39" s="33"/>
      <c r="R39" s="33"/>
      <c r="S39" s="33"/>
    </row>
    <row r="40" spans="1:19" ht="18" customHeight="1">
      <c r="A40" s="33"/>
      <c r="B40" s="34"/>
      <c r="C40" s="34"/>
      <c r="D40" s="44"/>
      <c r="E40" s="34"/>
      <c r="F40" s="44"/>
      <c r="G40" s="44"/>
      <c r="H40" s="44"/>
      <c r="I40" s="44"/>
      <c r="J40" s="44"/>
      <c r="K40" s="44"/>
      <c r="L40" s="44"/>
      <c r="M40" s="34"/>
      <c r="N40" s="33"/>
      <c r="O40" s="33"/>
      <c r="P40" s="33"/>
      <c r="Q40" s="33"/>
      <c r="R40" s="33"/>
      <c r="S40" s="33"/>
    </row>
    <row r="41" spans="1:19" ht="18" customHeight="1">
      <c r="A41" s="33"/>
      <c r="B41" s="34"/>
      <c r="C41" s="34"/>
      <c r="D41" s="44"/>
      <c r="E41" s="34"/>
      <c r="F41" s="44"/>
      <c r="G41" s="44"/>
      <c r="H41" s="44"/>
      <c r="I41" s="44"/>
      <c r="J41" s="44"/>
      <c r="K41" s="44"/>
      <c r="L41" s="44"/>
      <c r="M41" s="34"/>
      <c r="N41" s="33"/>
      <c r="O41" s="33"/>
      <c r="P41" s="33"/>
      <c r="Q41" s="33"/>
      <c r="R41" s="33"/>
      <c r="S41" s="33"/>
    </row>
    <row r="42" spans="1:19" ht="18" customHeight="1">
      <c r="A42" s="33"/>
      <c r="B42" s="34"/>
      <c r="C42" s="34"/>
      <c r="D42" s="45"/>
      <c r="E42" s="34"/>
      <c r="F42" s="45"/>
      <c r="G42" s="34"/>
      <c r="H42" s="45"/>
      <c r="I42" s="34"/>
      <c r="J42" s="45"/>
      <c r="K42" s="34"/>
      <c r="L42" s="45"/>
      <c r="M42" s="34"/>
      <c r="N42" s="33"/>
      <c r="O42" s="33"/>
      <c r="P42" s="33"/>
      <c r="Q42" s="33"/>
      <c r="R42" s="33"/>
      <c r="S42" s="33"/>
    </row>
    <row r="43" spans="2:13" ht="18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2:13" ht="18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2:13" ht="18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2:13" ht="18" customHeight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2:13" ht="18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2:13" ht="18" customHeight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2:13" ht="18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2:13" ht="18" customHeigh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2:13" ht="18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2:13" ht="18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2:13" ht="18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8" customHeigh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8" customHeight="1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8" customHeight="1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8" customHeight="1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8" customHeight="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8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8" customHeigh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8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8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8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8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8" customHeight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8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8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8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8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8" customHeight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8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8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8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8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8" customHeigh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8" customHeight="1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8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</sheetData>
  <printOptions/>
  <pageMargins left="0.51" right="0.59" top="0.3" bottom="0.6" header="0.5" footer="0.5"/>
  <pageSetup fitToHeight="1" fitToWidth="1" horizontalDpi="600" verticalDpi="600" orientation="landscape" scale="86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X36"/>
  <sheetViews>
    <sheetView defaultGridColor="0" zoomScale="87" zoomScaleNormal="87" colorId="22" workbookViewId="0" topLeftCell="A1">
      <selection activeCell="A1" sqref="A1"/>
    </sheetView>
  </sheetViews>
  <sheetFormatPr defaultColWidth="9.77734375" defaultRowHeight="15"/>
  <cols>
    <col min="1" max="1" width="3.77734375" style="1" customWidth="1"/>
    <col min="2" max="2" width="4.77734375" style="1" customWidth="1"/>
    <col min="3" max="3" width="32.4453125" style="1" customWidth="1"/>
    <col min="4" max="4" width="12.77734375" style="1" customWidth="1"/>
    <col min="5" max="5" width="2.77734375" style="1" customWidth="1"/>
    <col min="6" max="6" width="12.77734375" style="1" customWidth="1"/>
    <col min="7" max="7" width="2.77734375" style="1" customWidth="1"/>
    <col min="8" max="8" width="12.77734375" style="1" customWidth="1"/>
    <col min="9" max="9" width="2.77734375" style="1" customWidth="1"/>
    <col min="10" max="10" width="12.77734375" style="1" customWidth="1"/>
    <col min="11" max="11" width="2.77734375" style="1" customWidth="1"/>
    <col min="12" max="12" width="12.77734375" style="1" customWidth="1"/>
    <col min="13" max="16384" width="9.77734375" style="1" customWidth="1"/>
  </cols>
  <sheetData>
    <row r="1" ht="15.75">
      <c r="L1" s="2"/>
    </row>
    <row r="2" ht="15">
      <c r="L2" s="3"/>
    </row>
    <row r="5" spans="2:13" ht="24" customHeight="1">
      <c r="B5" s="4"/>
      <c r="C5" s="5" t="s">
        <v>59</v>
      </c>
      <c r="D5" s="5"/>
      <c r="E5" s="6"/>
      <c r="F5" s="7"/>
      <c r="G5" s="6"/>
      <c r="H5" s="6"/>
      <c r="I5" s="6"/>
      <c r="J5" s="6"/>
      <c r="K5" s="6" t="s">
        <v>60</v>
      </c>
      <c r="L5" s="8"/>
      <c r="M5" s="4"/>
    </row>
    <row r="6" spans="2:13" ht="12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3" ht="24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2:13" ht="19.5" customHeight="1">
      <c r="B8" s="4"/>
      <c r="C8" s="4"/>
      <c r="D8" s="9" t="s">
        <v>25</v>
      </c>
      <c r="E8" s="4"/>
      <c r="F8" s="9" t="s">
        <v>26</v>
      </c>
      <c r="G8" s="4"/>
      <c r="H8" s="9" t="s">
        <v>27</v>
      </c>
      <c r="I8" s="4"/>
      <c r="J8" s="4"/>
      <c r="K8" s="4"/>
      <c r="L8" s="4"/>
      <c r="M8" s="4"/>
    </row>
    <row r="9" spans="2:13" ht="19.5" customHeight="1" thickBot="1">
      <c r="B9" s="4"/>
      <c r="C9" s="4"/>
      <c r="D9" s="10" t="s">
        <v>28</v>
      </c>
      <c r="E9" s="4"/>
      <c r="F9" s="10" t="s">
        <v>29</v>
      </c>
      <c r="G9" s="4"/>
      <c r="H9" s="10" t="s">
        <v>30</v>
      </c>
      <c r="I9" s="4"/>
      <c r="J9" s="10" t="s">
        <v>31</v>
      </c>
      <c r="K9" s="4"/>
      <c r="L9" s="10" t="s">
        <v>32</v>
      </c>
      <c r="M9" s="4"/>
    </row>
    <row r="10" spans="2:13" ht="24" customHeight="1">
      <c r="B10" s="4"/>
      <c r="C10" s="4" t="s">
        <v>61</v>
      </c>
      <c r="D10" s="11">
        <f aca="true" t="shared" si="0" ref="D10:D22">SUM(F10:L10)</f>
        <v>235789667</v>
      </c>
      <c r="E10" s="11"/>
      <c r="F10" s="11">
        <v>175087254</v>
      </c>
      <c r="G10" s="11"/>
      <c r="H10" s="11">
        <f>56905020-L10</f>
        <v>56905020</v>
      </c>
      <c r="I10" s="11"/>
      <c r="J10" s="11">
        <v>3797393</v>
      </c>
      <c r="K10" s="11"/>
      <c r="L10" s="11">
        <v>0</v>
      </c>
      <c r="M10" s="4"/>
    </row>
    <row r="11" spans="2:13" ht="24" customHeight="1">
      <c r="B11" s="4"/>
      <c r="C11" s="4" t="s">
        <v>62</v>
      </c>
      <c r="D11" s="12">
        <f t="shared" si="0"/>
        <v>9495552</v>
      </c>
      <c r="E11" s="12"/>
      <c r="F11" s="12">
        <v>6065064</v>
      </c>
      <c r="G11" s="12"/>
      <c r="H11" s="12">
        <f>3371631-L11</f>
        <v>3371631</v>
      </c>
      <c r="I11" s="12"/>
      <c r="J11" s="12">
        <v>58857</v>
      </c>
      <c r="K11" s="12"/>
      <c r="L11" s="12">
        <v>0</v>
      </c>
      <c r="M11" s="4"/>
    </row>
    <row r="12" spans="2:13" ht="24" customHeight="1">
      <c r="B12" s="4"/>
      <c r="C12" s="4" t="s">
        <v>63</v>
      </c>
      <c r="D12" s="12">
        <f t="shared" si="0"/>
        <v>84154044</v>
      </c>
      <c r="E12" s="12"/>
      <c r="F12" s="12">
        <v>51784978</v>
      </c>
      <c r="G12" s="12"/>
      <c r="H12" s="12">
        <f>25900889-L12</f>
        <v>25900889</v>
      </c>
      <c r="I12" s="12"/>
      <c r="J12" s="12">
        <v>6468177</v>
      </c>
      <c r="K12" s="12"/>
      <c r="L12" s="12">
        <v>0</v>
      </c>
      <c r="M12" s="4"/>
    </row>
    <row r="13" spans="2:13" ht="24" customHeight="1">
      <c r="B13" s="4"/>
      <c r="C13" s="4" t="s">
        <v>64</v>
      </c>
      <c r="D13" s="12">
        <f t="shared" si="0"/>
        <v>6068474</v>
      </c>
      <c r="E13" s="12"/>
      <c r="F13" s="12">
        <v>3969652</v>
      </c>
      <c r="G13" s="12"/>
      <c r="H13" s="12">
        <f>2015939-L13</f>
        <v>2015939</v>
      </c>
      <c r="I13" s="12"/>
      <c r="J13" s="12">
        <v>82883</v>
      </c>
      <c r="K13" s="12"/>
      <c r="L13" s="12">
        <v>0</v>
      </c>
      <c r="M13" s="4"/>
    </row>
    <row r="14" spans="2:13" ht="24" customHeight="1">
      <c r="B14" s="4"/>
      <c r="C14" s="4" t="s">
        <v>65</v>
      </c>
      <c r="D14" s="12">
        <f t="shared" si="0"/>
        <v>10277778</v>
      </c>
      <c r="E14" s="12"/>
      <c r="F14" s="12">
        <v>4888063</v>
      </c>
      <c r="G14" s="12"/>
      <c r="H14" s="12">
        <f>5358522-L14</f>
        <v>5358522</v>
      </c>
      <c r="I14" s="12"/>
      <c r="J14" s="12">
        <v>31193</v>
      </c>
      <c r="K14" s="12"/>
      <c r="L14" s="12">
        <v>0</v>
      </c>
      <c r="M14" s="4"/>
    </row>
    <row r="15" spans="1:13" ht="24" customHeight="1">
      <c r="A15" s="40"/>
      <c r="B15" s="4"/>
      <c r="C15" s="4" t="s">
        <v>66</v>
      </c>
      <c r="D15" s="12">
        <f t="shared" si="0"/>
        <v>11958728</v>
      </c>
      <c r="E15" s="12"/>
      <c r="F15" s="12">
        <v>8242597</v>
      </c>
      <c r="G15" s="12"/>
      <c r="H15" s="12">
        <f>3436831-L15</f>
        <v>3436831</v>
      </c>
      <c r="I15" s="12"/>
      <c r="J15" s="12">
        <v>279300</v>
      </c>
      <c r="K15" s="12"/>
      <c r="L15" s="12">
        <v>0</v>
      </c>
      <c r="M15" s="4"/>
    </row>
    <row r="16" spans="1:13" ht="24" customHeight="1">
      <c r="A16" s="13"/>
      <c r="B16" s="4"/>
      <c r="C16" s="4" t="s">
        <v>67</v>
      </c>
      <c r="D16" s="12">
        <f t="shared" si="0"/>
        <v>50783020</v>
      </c>
      <c r="E16" s="12"/>
      <c r="F16" s="12">
        <v>14412911</v>
      </c>
      <c r="G16" s="12"/>
      <c r="H16" s="12">
        <f>35916783-L16</f>
        <v>9044583</v>
      </c>
      <c r="I16" s="12"/>
      <c r="J16" s="12">
        <v>453326</v>
      </c>
      <c r="K16" s="12"/>
      <c r="L16" s="12">
        <v>26872200</v>
      </c>
      <c r="M16" s="4"/>
    </row>
    <row r="17" spans="2:13" ht="24" customHeight="1">
      <c r="B17" s="4"/>
      <c r="C17" s="4" t="s">
        <v>68</v>
      </c>
      <c r="D17" s="12">
        <f t="shared" si="0"/>
        <v>38786443</v>
      </c>
      <c r="E17" s="12"/>
      <c r="F17" s="12">
        <v>22377347</v>
      </c>
      <c r="G17" s="12"/>
      <c r="H17" s="12">
        <f>15163773-L17</f>
        <v>15163773</v>
      </c>
      <c r="I17" s="12"/>
      <c r="J17" s="12">
        <v>1245323</v>
      </c>
      <c r="K17" s="12"/>
      <c r="L17" s="12">
        <v>0</v>
      </c>
      <c r="M17" s="4"/>
    </row>
    <row r="18" spans="2:13" ht="24" customHeight="1">
      <c r="B18" s="4"/>
      <c r="C18" s="4" t="s">
        <v>69</v>
      </c>
      <c r="D18" s="12">
        <f t="shared" si="0"/>
        <v>24103338</v>
      </c>
      <c r="E18" s="12"/>
      <c r="F18" s="12">
        <v>13141516</v>
      </c>
      <c r="G18" s="12"/>
      <c r="H18" s="12">
        <f>10579718-L18</f>
        <v>10579718</v>
      </c>
      <c r="I18" s="12"/>
      <c r="J18" s="12">
        <v>382104</v>
      </c>
      <c r="K18" s="12"/>
      <c r="L18" s="12">
        <v>0</v>
      </c>
      <c r="M18" s="4"/>
    </row>
    <row r="19" spans="2:13" ht="24" customHeight="1">
      <c r="B19" s="4"/>
      <c r="C19" s="4" t="s">
        <v>70</v>
      </c>
      <c r="D19" s="12">
        <f t="shared" si="0"/>
        <v>30689020</v>
      </c>
      <c r="E19" s="12"/>
      <c r="F19" s="12">
        <v>11984521</v>
      </c>
      <c r="G19" s="12"/>
      <c r="H19" s="12">
        <f>18704499-L19</f>
        <v>16175199</v>
      </c>
      <c r="I19" s="12"/>
      <c r="J19" s="12">
        <v>0</v>
      </c>
      <c r="K19" s="12"/>
      <c r="L19" s="12">
        <v>2529300</v>
      </c>
      <c r="M19" s="4"/>
    </row>
    <row r="20" spans="2:13" ht="24" customHeight="1">
      <c r="B20" s="4"/>
      <c r="C20" s="4" t="s">
        <v>71</v>
      </c>
      <c r="D20" s="12">
        <f t="shared" si="0"/>
        <v>237007220</v>
      </c>
      <c r="E20" s="12"/>
      <c r="F20" s="12">
        <v>140832596</v>
      </c>
      <c r="G20" s="12"/>
      <c r="H20" s="12">
        <f>94095956-L20</f>
        <v>88194956</v>
      </c>
      <c r="I20" s="12"/>
      <c r="J20" s="12">
        <v>2078668</v>
      </c>
      <c r="K20" s="12"/>
      <c r="L20" s="12">
        <v>5901000</v>
      </c>
      <c r="M20" s="4"/>
    </row>
    <row r="21" spans="2:12" ht="24" customHeight="1">
      <c r="B21" s="4"/>
      <c r="C21" s="4" t="s">
        <v>72</v>
      </c>
      <c r="D21" s="12">
        <f t="shared" si="0"/>
        <v>1816213</v>
      </c>
      <c r="F21" s="12">
        <v>201689</v>
      </c>
      <c r="G21" s="4"/>
      <c r="H21" s="12">
        <f>1595335-L21</f>
        <v>1595335</v>
      </c>
      <c r="I21" s="4"/>
      <c r="J21" s="12">
        <v>19189</v>
      </c>
      <c r="K21" s="4"/>
      <c r="L21" s="4">
        <v>0</v>
      </c>
    </row>
    <row r="22" spans="2:13" ht="24" customHeight="1" thickBot="1">
      <c r="B22" s="4"/>
      <c r="C22" s="4" t="s">
        <v>73</v>
      </c>
      <c r="D22" s="12">
        <f t="shared" si="0"/>
        <v>23713035</v>
      </c>
      <c r="E22" s="12"/>
      <c r="F22" s="12">
        <v>14497562</v>
      </c>
      <c r="G22" s="12"/>
      <c r="H22" s="12">
        <f>9214326-L22</f>
        <v>8307926</v>
      </c>
      <c r="I22" s="12"/>
      <c r="J22" s="12">
        <v>1147</v>
      </c>
      <c r="K22" s="12"/>
      <c r="L22" s="12">
        <v>906400</v>
      </c>
      <c r="M22" s="4"/>
    </row>
    <row r="23" spans="2:13" ht="24" customHeight="1" thickBot="1">
      <c r="B23" s="4"/>
      <c r="C23" s="4" t="s">
        <v>54</v>
      </c>
      <c r="D23" s="14">
        <f>SUM(D10:D22)</f>
        <v>764642532</v>
      </c>
      <c r="E23" s="11"/>
      <c r="F23" s="14">
        <f>SUM(F10:F22)</f>
        <v>467485750</v>
      </c>
      <c r="G23" s="11"/>
      <c r="H23" s="14">
        <f>SUM(H10:H22)</f>
        <v>246050322</v>
      </c>
      <c r="I23" s="11"/>
      <c r="J23" s="14">
        <f>SUM(J10:J22)</f>
        <v>14897560</v>
      </c>
      <c r="K23" s="11"/>
      <c r="L23" s="14">
        <f>SUM(L10:L22)</f>
        <v>36208900</v>
      </c>
      <c r="M23" s="4"/>
    </row>
    <row r="24" spans="3:13" ht="3.75" customHeight="1" thickBot="1">
      <c r="C24" s="4"/>
      <c r="D24" s="15"/>
      <c r="E24" s="12"/>
      <c r="F24" s="15"/>
      <c r="G24" s="12"/>
      <c r="H24" s="15"/>
      <c r="I24" s="12"/>
      <c r="J24" s="15"/>
      <c r="K24" s="12"/>
      <c r="L24" s="15"/>
      <c r="M24" s="4"/>
    </row>
    <row r="25" spans="3:13" ht="24" customHeight="1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50" ht="24" customHeight="1">
      <c r="A26" s="33"/>
      <c r="B26" s="34"/>
      <c r="C26" s="34"/>
      <c r="D26" s="33"/>
      <c r="E26" s="34"/>
      <c r="F26" s="34"/>
      <c r="G26" s="34"/>
      <c r="H26" s="34"/>
      <c r="I26" s="34"/>
      <c r="J26" s="34"/>
      <c r="K26" s="34"/>
      <c r="L26" s="34"/>
      <c r="M26" s="34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6.5" customHeight="1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6.5" customHeight="1">
      <c r="A28" s="33"/>
      <c r="B28" s="34"/>
      <c r="C28" s="34"/>
      <c r="D28" s="44"/>
      <c r="E28" s="34"/>
      <c r="F28" s="44"/>
      <c r="G28" s="44"/>
      <c r="H28" s="44"/>
      <c r="I28" s="44"/>
      <c r="J28" s="44"/>
      <c r="K28" s="44"/>
      <c r="L28" s="44"/>
      <c r="M28" s="34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6.5" customHeight="1">
      <c r="A29" s="33"/>
      <c r="B29" s="34"/>
      <c r="C29" s="34"/>
      <c r="D29" s="44"/>
      <c r="E29" s="34"/>
      <c r="F29" s="44"/>
      <c r="G29" s="44"/>
      <c r="H29" s="44"/>
      <c r="I29" s="44"/>
      <c r="J29" s="44"/>
      <c r="K29" s="44"/>
      <c r="L29" s="44"/>
      <c r="M29" s="34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6.5" customHeight="1">
      <c r="A30" s="33"/>
      <c r="B30" s="34"/>
      <c r="C30" s="34"/>
      <c r="D30" s="44"/>
      <c r="E30" s="34"/>
      <c r="F30" s="44"/>
      <c r="G30" s="44"/>
      <c r="H30" s="44"/>
      <c r="I30" s="44"/>
      <c r="J30" s="44"/>
      <c r="K30" s="44"/>
      <c r="L30" s="44"/>
      <c r="M30" s="3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6.5" customHeight="1">
      <c r="A31" s="33"/>
      <c r="B31" s="34"/>
      <c r="C31" s="34"/>
      <c r="D31" s="44"/>
      <c r="E31" s="34"/>
      <c r="F31" s="44"/>
      <c r="G31" s="44"/>
      <c r="H31" s="44"/>
      <c r="I31" s="44"/>
      <c r="J31" s="44"/>
      <c r="K31" s="44"/>
      <c r="L31" s="44"/>
      <c r="M31" s="34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6.5" customHeight="1">
      <c r="A32" s="33"/>
      <c r="B32" s="34"/>
      <c r="C32" s="34"/>
      <c r="D32" s="45"/>
      <c r="E32" s="34"/>
      <c r="F32" s="45"/>
      <c r="G32" s="34"/>
      <c r="H32" s="45"/>
      <c r="I32" s="34"/>
      <c r="J32" s="45"/>
      <c r="K32" s="34"/>
      <c r="L32" s="45"/>
      <c r="M32" s="34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6.5" customHeight="1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6.5" customHeight="1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6.5" customHeight="1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2:13" ht="1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</sheetData>
  <printOptions/>
  <pageMargins left="0.66" right="0.49" top="0.3" bottom="0.6" header="0.5" footer="0.5"/>
  <pageSetup fitToHeight="1" fitToWidth="1" horizontalDpi="600" verticalDpi="600" orientation="landscape" scale="90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V64"/>
  <sheetViews>
    <sheetView defaultGridColor="0" zoomScale="75" zoomScaleNormal="75" colorId="22" workbookViewId="0" topLeftCell="A1">
      <selection activeCell="A1" sqref="A1"/>
    </sheetView>
  </sheetViews>
  <sheetFormatPr defaultColWidth="9.77734375" defaultRowHeight="15"/>
  <cols>
    <col min="1" max="1" width="3.88671875" style="1" customWidth="1"/>
    <col min="2" max="2" width="2.3359375" style="1" customWidth="1"/>
    <col min="3" max="3" width="3.77734375" style="1" customWidth="1"/>
    <col min="4" max="4" width="10.77734375" style="1" customWidth="1"/>
    <col min="5" max="5" width="13.77734375" style="1" customWidth="1"/>
    <col min="6" max="8" width="12.77734375" style="1" customWidth="1"/>
    <col min="9" max="10" width="13.10546875" style="1" customWidth="1"/>
    <col min="11" max="13" width="12.77734375" style="1" customWidth="1"/>
    <col min="14" max="14" width="13.4453125" style="1" customWidth="1"/>
    <col min="15" max="17" width="12.77734375" style="1" customWidth="1"/>
    <col min="18" max="18" width="14.77734375" style="1" customWidth="1"/>
    <col min="19" max="16384" width="9.77734375" style="1" customWidth="1"/>
  </cols>
  <sheetData>
    <row r="1" spans="21:38" ht="15"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</row>
    <row r="2" spans="9:38" ht="27">
      <c r="I2" s="18" t="s">
        <v>74</v>
      </c>
      <c r="Q2" s="4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2:38" ht="15">
      <c r="B3" s="19"/>
      <c r="C3" s="4"/>
      <c r="D3" s="4"/>
      <c r="E3" s="4"/>
      <c r="F3" s="4"/>
      <c r="G3" s="4"/>
      <c r="H3" s="4"/>
      <c r="J3" s="4"/>
      <c r="K3" s="4"/>
      <c r="L3" s="19"/>
      <c r="Q3" s="3"/>
      <c r="U3" s="34"/>
      <c r="V3" s="34"/>
      <c r="W3" s="34"/>
      <c r="X3" s="34"/>
      <c r="Y3" s="34"/>
      <c r="Z3" s="34"/>
      <c r="AA3" s="34"/>
      <c r="AB3" s="34"/>
      <c r="AC3" s="34"/>
      <c r="AD3" s="34"/>
      <c r="AE3" s="33"/>
      <c r="AF3" s="33"/>
      <c r="AG3" s="33"/>
      <c r="AH3" s="33"/>
      <c r="AI3" s="33"/>
      <c r="AJ3" s="33"/>
      <c r="AK3" s="33"/>
      <c r="AL3" s="33"/>
    </row>
    <row r="4" spans="2:38" ht="15">
      <c r="B4" s="4"/>
      <c r="C4" s="4"/>
      <c r="D4" s="4"/>
      <c r="E4" s="4"/>
      <c r="F4" s="4"/>
      <c r="G4" s="4"/>
      <c r="H4" s="4"/>
      <c r="J4" s="4"/>
      <c r="K4" s="4"/>
      <c r="L4" s="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3"/>
      <c r="AF4" s="33"/>
      <c r="AG4" s="33"/>
      <c r="AH4" s="33"/>
      <c r="AI4" s="33"/>
      <c r="AJ4" s="33"/>
      <c r="AK4" s="33"/>
      <c r="AL4" s="33"/>
    </row>
    <row r="5" spans="2:38" ht="24" customHeight="1">
      <c r="B5" s="4"/>
      <c r="C5" s="4"/>
      <c r="D5" s="20"/>
      <c r="E5" s="21" t="s">
        <v>75</v>
      </c>
      <c r="F5" s="21" t="s">
        <v>76</v>
      </c>
      <c r="G5" s="21" t="s">
        <v>77</v>
      </c>
      <c r="H5" s="21" t="s">
        <v>78</v>
      </c>
      <c r="I5" s="21" t="s">
        <v>79</v>
      </c>
      <c r="J5" s="21" t="s">
        <v>80</v>
      </c>
      <c r="K5" s="21" t="s">
        <v>81</v>
      </c>
      <c r="L5" s="21" t="s">
        <v>82</v>
      </c>
      <c r="M5" s="21" t="s">
        <v>83</v>
      </c>
      <c r="N5" s="21" t="s">
        <v>84</v>
      </c>
      <c r="O5" s="21" t="s">
        <v>85</v>
      </c>
      <c r="P5" s="21" t="s">
        <v>86</v>
      </c>
      <c r="Q5" s="21" t="s">
        <v>87</v>
      </c>
      <c r="R5" s="22" t="s">
        <v>88</v>
      </c>
      <c r="U5" s="34"/>
      <c r="V5" s="47"/>
      <c r="W5" s="34"/>
      <c r="X5" s="47"/>
      <c r="Y5" s="34"/>
      <c r="Z5" s="47"/>
      <c r="AA5" s="34"/>
      <c r="AB5" s="34"/>
      <c r="AC5" s="34"/>
      <c r="AD5" s="34"/>
      <c r="AE5" s="33"/>
      <c r="AF5" s="33"/>
      <c r="AG5" s="33"/>
      <c r="AH5" s="33"/>
      <c r="AI5" s="33"/>
      <c r="AJ5" s="33"/>
      <c r="AK5" s="33"/>
      <c r="AL5" s="33"/>
    </row>
    <row r="6" spans="2:38" ht="24" customHeight="1">
      <c r="B6" s="4"/>
      <c r="C6" s="4"/>
      <c r="D6" s="23" t="s">
        <v>89</v>
      </c>
      <c r="E6" s="23" t="s">
        <v>90</v>
      </c>
      <c r="F6" s="23" t="s">
        <v>91</v>
      </c>
      <c r="G6" s="23" t="s">
        <v>92</v>
      </c>
      <c r="H6" s="23" t="s">
        <v>93</v>
      </c>
      <c r="I6" s="23" t="s">
        <v>94</v>
      </c>
      <c r="J6" s="23" t="s">
        <v>95</v>
      </c>
      <c r="K6" s="23" t="s">
        <v>96</v>
      </c>
      <c r="L6" s="23" t="s">
        <v>97</v>
      </c>
      <c r="M6" s="23" t="s">
        <v>98</v>
      </c>
      <c r="N6" s="23" t="s">
        <v>99</v>
      </c>
      <c r="O6" s="23" t="s">
        <v>100</v>
      </c>
      <c r="P6" s="23" t="s">
        <v>101</v>
      </c>
      <c r="Q6" s="23" t="s">
        <v>102</v>
      </c>
      <c r="R6" s="24" t="s">
        <v>25</v>
      </c>
      <c r="U6" s="34"/>
      <c r="V6" s="47"/>
      <c r="W6" s="34"/>
      <c r="X6" s="47"/>
      <c r="Y6" s="34"/>
      <c r="Z6" s="47"/>
      <c r="AA6" s="34"/>
      <c r="AB6" s="47"/>
      <c r="AC6" s="34"/>
      <c r="AD6" s="47"/>
      <c r="AE6" s="33"/>
      <c r="AF6" s="33"/>
      <c r="AG6" s="33"/>
      <c r="AH6" s="33"/>
      <c r="AI6" s="33"/>
      <c r="AJ6" s="33"/>
      <c r="AK6" s="33"/>
      <c r="AL6" s="33"/>
    </row>
    <row r="7" spans="2:38" ht="25.5" customHeight="1">
      <c r="B7" s="4"/>
      <c r="C7" s="16" t="s">
        <v>33</v>
      </c>
      <c r="D7" s="25" t="s">
        <v>103</v>
      </c>
      <c r="E7" s="26">
        <v>89626461</v>
      </c>
      <c r="F7" s="26">
        <v>4928924</v>
      </c>
      <c r="G7" s="26">
        <v>6117480</v>
      </c>
      <c r="H7" s="26">
        <v>251394</v>
      </c>
      <c r="I7" s="26">
        <v>9393360</v>
      </c>
      <c r="J7" s="26">
        <v>6994106</v>
      </c>
      <c r="K7" s="26">
        <v>34716265</v>
      </c>
      <c r="L7" s="26">
        <v>12904433</v>
      </c>
      <c r="M7" s="26">
        <v>12654262</v>
      </c>
      <c r="N7" s="26">
        <v>0</v>
      </c>
      <c r="O7" s="26">
        <v>383984</v>
      </c>
      <c r="P7" s="26">
        <v>1108739</v>
      </c>
      <c r="Q7" s="26">
        <v>0</v>
      </c>
      <c r="R7" s="27">
        <f>SUM(E7:Q7)</f>
        <v>179079408</v>
      </c>
      <c r="U7" s="34"/>
      <c r="V7" s="45"/>
      <c r="W7" s="45"/>
      <c r="X7" s="45"/>
      <c r="Y7" s="45"/>
      <c r="Z7" s="45"/>
      <c r="AA7" s="45"/>
      <c r="AB7" s="45"/>
      <c r="AC7" s="45"/>
      <c r="AD7" s="44"/>
      <c r="AE7" s="33"/>
      <c r="AF7" s="33"/>
      <c r="AG7" s="33"/>
      <c r="AH7" s="33"/>
      <c r="AI7" s="33"/>
      <c r="AJ7" s="33"/>
      <c r="AK7" s="33"/>
      <c r="AL7" s="33"/>
    </row>
    <row r="8" spans="2:38" ht="25.5" customHeight="1">
      <c r="B8" s="4"/>
      <c r="C8" s="16" t="s">
        <v>33</v>
      </c>
      <c r="D8" s="25" t="s">
        <v>104</v>
      </c>
      <c r="E8" s="28">
        <v>1296000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9">
        <f>SUM(E8:Q8)</f>
        <v>1296000</v>
      </c>
      <c r="U8" s="34"/>
      <c r="V8" s="44"/>
      <c r="W8" s="44"/>
      <c r="X8" s="44"/>
      <c r="Y8" s="44"/>
      <c r="Z8" s="44"/>
      <c r="AA8" s="44"/>
      <c r="AB8" s="44"/>
      <c r="AC8" s="44"/>
      <c r="AD8" s="44"/>
      <c r="AE8" s="33"/>
      <c r="AF8" s="33"/>
      <c r="AG8" s="33"/>
      <c r="AH8" s="33"/>
      <c r="AI8" s="33"/>
      <c r="AJ8" s="33"/>
      <c r="AK8" s="33"/>
      <c r="AL8" s="33"/>
    </row>
    <row r="9" spans="2:38" ht="25.5" customHeight="1">
      <c r="B9" s="4"/>
      <c r="C9" s="16" t="s">
        <v>33</v>
      </c>
      <c r="D9" s="25" t="s">
        <v>101</v>
      </c>
      <c r="E9" s="28">
        <v>1176562</v>
      </c>
      <c r="F9" s="28">
        <v>0</v>
      </c>
      <c r="G9" s="28">
        <v>470000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448351</v>
      </c>
      <c r="N9" s="28">
        <v>0</v>
      </c>
      <c r="O9" s="28">
        <v>0</v>
      </c>
      <c r="P9" s="28">
        <v>350900</v>
      </c>
      <c r="Q9" s="28">
        <v>0</v>
      </c>
      <c r="R9" s="29">
        <f aca="true" t="shared" si="0" ref="R9:R26">SUM(E9:Q9)</f>
        <v>2445813</v>
      </c>
      <c r="U9" s="34"/>
      <c r="V9" s="44"/>
      <c r="W9" s="44"/>
      <c r="X9" s="44"/>
      <c r="Y9" s="44"/>
      <c r="Z9" s="44"/>
      <c r="AA9" s="44"/>
      <c r="AB9" s="44"/>
      <c r="AC9" s="44"/>
      <c r="AD9" s="44"/>
      <c r="AE9" s="33"/>
      <c r="AF9" s="33"/>
      <c r="AG9" s="33"/>
      <c r="AH9" s="33"/>
      <c r="AI9" s="33"/>
      <c r="AJ9" s="33"/>
      <c r="AK9" s="33"/>
      <c r="AL9" s="33"/>
    </row>
    <row r="10" spans="2:38" ht="25.5" customHeight="1">
      <c r="B10" s="4"/>
      <c r="C10" s="16" t="s">
        <v>33</v>
      </c>
      <c r="D10" s="25" t="s">
        <v>105</v>
      </c>
      <c r="E10" s="28">
        <v>13621885</v>
      </c>
      <c r="F10" s="28">
        <v>3670929</v>
      </c>
      <c r="G10" s="28">
        <v>574393</v>
      </c>
      <c r="H10" s="28">
        <v>2052365</v>
      </c>
      <c r="I10" s="28">
        <v>633151</v>
      </c>
      <c r="J10" s="28">
        <v>3201695</v>
      </c>
      <c r="K10" s="28">
        <v>5275039</v>
      </c>
      <c r="L10" s="28">
        <v>1475399</v>
      </c>
      <c r="M10" s="28">
        <v>4220805</v>
      </c>
      <c r="N10" s="28">
        <v>1135539</v>
      </c>
      <c r="O10" s="28">
        <v>0</v>
      </c>
      <c r="P10" s="28">
        <v>0</v>
      </c>
      <c r="Q10" s="28">
        <v>0</v>
      </c>
      <c r="R10" s="29">
        <f t="shared" si="0"/>
        <v>35861200</v>
      </c>
      <c r="U10" s="34"/>
      <c r="V10" s="44"/>
      <c r="W10" s="44"/>
      <c r="X10" s="44"/>
      <c r="Y10" s="44"/>
      <c r="Z10" s="44"/>
      <c r="AA10" s="44"/>
      <c r="AB10" s="44"/>
      <c r="AC10" s="44"/>
      <c r="AD10" s="44"/>
      <c r="AE10" s="33"/>
      <c r="AF10" s="33"/>
      <c r="AG10" s="33"/>
      <c r="AH10" s="33"/>
      <c r="AI10" s="33"/>
      <c r="AJ10" s="33"/>
      <c r="AK10" s="33"/>
      <c r="AL10" s="33"/>
    </row>
    <row r="11" spans="2:38" ht="25.5" customHeight="1">
      <c r="B11" s="4"/>
      <c r="C11" s="16" t="s">
        <v>33</v>
      </c>
      <c r="D11" s="25" t="s">
        <v>106</v>
      </c>
      <c r="E11" s="28">
        <v>4693000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9">
        <f t="shared" si="0"/>
        <v>4693000</v>
      </c>
      <c r="U11" s="34"/>
      <c r="V11" s="44"/>
      <c r="W11" s="44"/>
      <c r="X11" s="44"/>
      <c r="Y11" s="44"/>
      <c r="Z11" s="44"/>
      <c r="AA11" s="44"/>
      <c r="AB11" s="44"/>
      <c r="AC11" s="44"/>
      <c r="AD11" s="44"/>
      <c r="AE11" s="33"/>
      <c r="AF11" s="33"/>
      <c r="AG11" s="33"/>
      <c r="AH11" s="33"/>
      <c r="AI11" s="33"/>
      <c r="AJ11" s="33"/>
      <c r="AK11" s="33"/>
      <c r="AL11" s="33"/>
    </row>
    <row r="12" spans="2:38" ht="25.5" customHeight="1">
      <c r="B12" s="4"/>
      <c r="C12" s="16" t="s">
        <v>33</v>
      </c>
      <c r="D12" s="25" t="s">
        <v>107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345344</v>
      </c>
      <c r="L12" s="28">
        <v>415043</v>
      </c>
      <c r="M12" s="28">
        <v>415956</v>
      </c>
      <c r="N12" s="28">
        <v>12274057</v>
      </c>
      <c r="O12" s="28">
        <v>0</v>
      </c>
      <c r="P12" s="28">
        <v>0</v>
      </c>
      <c r="Q12" s="28">
        <v>0</v>
      </c>
      <c r="R12" s="29">
        <f t="shared" si="0"/>
        <v>13450400</v>
      </c>
      <c r="U12" s="34"/>
      <c r="V12" s="44"/>
      <c r="W12" s="44"/>
      <c r="X12" s="44"/>
      <c r="Y12" s="44"/>
      <c r="Z12" s="44"/>
      <c r="AA12" s="44"/>
      <c r="AB12" s="44"/>
      <c r="AC12" s="44"/>
      <c r="AD12" s="44"/>
      <c r="AE12" s="33"/>
      <c r="AF12" s="33"/>
      <c r="AG12" s="33"/>
      <c r="AH12" s="33"/>
      <c r="AI12" s="33"/>
      <c r="AJ12" s="33"/>
      <c r="AK12" s="33"/>
      <c r="AL12" s="33"/>
    </row>
    <row r="13" spans="2:38" ht="25.5" customHeight="1">
      <c r="B13" s="4"/>
      <c r="C13" s="16" t="s">
        <v>33</v>
      </c>
      <c r="D13" s="25" t="s">
        <v>108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436400</v>
      </c>
      <c r="O13" s="28">
        <v>0</v>
      </c>
      <c r="P13" s="28">
        <v>0</v>
      </c>
      <c r="Q13" s="28">
        <v>0</v>
      </c>
      <c r="R13" s="29">
        <f t="shared" si="0"/>
        <v>436400</v>
      </c>
      <c r="U13" s="34"/>
      <c r="V13" s="44"/>
      <c r="W13" s="44"/>
      <c r="X13" s="44"/>
      <c r="Y13" s="44"/>
      <c r="Z13" s="44"/>
      <c r="AA13" s="44"/>
      <c r="AB13" s="44"/>
      <c r="AC13" s="44"/>
      <c r="AD13" s="44"/>
      <c r="AE13" s="33"/>
      <c r="AF13" s="33"/>
      <c r="AG13" s="33"/>
      <c r="AH13" s="33"/>
      <c r="AI13" s="33"/>
      <c r="AJ13" s="33"/>
      <c r="AK13" s="33"/>
      <c r="AL13" s="33"/>
    </row>
    <row r="14" spans="2:38" ht="25.5" customHeight="1">
      <c r="B14" s="4"/>
      <c r="C14" s="16" t="s">
        <v>33</v>
      </c>
      <c r="D14" s="25" t="s">
        <v>109</v>
      </c>
      <c r="E14" s="28">
        <v>3906410</v>
      </c>
      <c r="F14" s="28">
        <v>0</v>
      </c>
      <c r="G14" s="28">
        <v>0</v>
      </c>
      <c r="H14" s="28">
        <v>282645</v>
      </c>
      <c r="I14" s="28">
        <v>0</v>
      </c>
      <c r="J14" s="28">
        <v>0</v>
      </c>
      <c r="K14" s="28">
        <v>5463924</v>
      </c>
      <c r="L14" s="28">
        <v>958110</v>
      </c>
      <c r="M14" s="28">
        <v>2241370</v>
      </c>
      <c r="N14" s="28">
        <v>0</v>
      </c>
      <c r="O14" s="28">
        <v>234349338</v>
      </c>
      <c r="P14" s="28">
        <v>0</v>
      </c>
      <c r="Q14" s="28">
        <v>0</v>
      </c>
      <c r="R14" s="29">
        <f t="shared" si="0"/>
        <v>247201797</v>
      </c>
      <c r="U14" s="34"/>
      <c r="V14" s="44"/>
      <c r="W14" s="44"/>
      <c r="X14" s="44"/>
      <c r="Y14" s="44"/>
      <c r="Z14" s="44"/>
      <c r="AA14" s="44"/>
      <c r="AB14" s="44"/>
      <c r="AC14" s="44"/>
      <c r="AD14" s="44"/>
      <c r="AE14" s="33"/>
      <c r="AF14" s="33"/>
      <c r="AG14" s="33"/>
      <c r="AH14" s="33"/>
      <c r="AI14" s="33"/>
      <c r="AJ14" s="33"/>
      <c r="AK14" s="33"/>
      <c r="AL14" s="33"/>
    </row>
    <row r="15" spans="2:38" ht="25.5" customHeight="1">
      <c r="B15" s="4"/>
      <c r="C15" s="16" t="s">
        <v>33</v>
      </c>
      <c r="D15" s="25" t="s">
        <v>110</v>
      </c>
      <c r="E15" s="28">
        <v>1334963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1521037</v>
      </c>
      <c r="P15" s="28">
        <v>0</v>
      </c>
      <c r="Q15" s="28">
        <v>0</v>
      </c>
      <c r="R15" s="29">
        <f t="shared" si="0"/>
        <v>2856000</v>
      </c>
      <c r="U15" s="34"/>
      <c r="V15" s="44"/>
      <c r="W15" s="44"/>
      <c r="X15" s="44"/>
      <c r="Y15" s="44"/>
      <c r="Z15" s="44"/>
      <c r="AA15" s="44"/>
      <c r="AB15" s="44"/>
      <c r="AC15" s="44"/>
      <c r="AD15" s="44"/>
      <c r="AE15" s="33"/>
      <c r="AF15" s="33"/>
      <c r="AG15" s="33"/>
      <c r="AH15" s="33"/>
      <c r="AI15" s="33"/>
      <c r="AJ15" s="33"/>
      <c r="AK15" s="33"/>
      <c r="AL15" s="33"/>
    </row>
    <row r="16" spans="2:38" ht="25.5" customHeight="1">
      <c r="B16" s="4"/>
      <c r="C16" s="16" t="s">
        <v>33</v>
      </c>
      <c r="D16" s="25" t="s">
        <v>111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13128</v>
      </c>
      <c r="Q16" s="28">
        <v>0</v>
      </c>
      <c r="R16" s="29">
        <f t="shared" si="0"/>
        <v>13128</v>
      </c>
      <c r="U16" s="34"/>
      <c r="V16" s="44"/>
      <c r="W16" s="44"/>
      <c r="X16" s="44"/>
      <c r="Y16" s="44"/>
      <c r="Z16" s="44"/>
      <c r="AA16" s="44"/>
      <c r="AB16" s="44"/>
      <c r="AC16" s="44"/>
      <c r="AD16" s="44"/>
      <c r="AE16" s="33"/>
      <c r="AF16" s="33"/>
      <c r="AG16" s="33"/>
      <c r="AH16" s="33"/>
      <c r="AI16" s="33"/>
      <c r="AJ16" s="33"/>
      <c r="AK16" s="33"/>
      <c r="AL16" s="33"/>
    </row>
    <row r="17" spans="2:38" ht="25.5" customHeight="1">
      <c r="B17" s="4"/>
      <c r="C17" s="16" t="s">
        <v>33</v>
      </c>
      <c r="D17" s="25" t="s">
        <v>112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112519</v>
      </c>
      <c r="M17" s="28">
        <v>181179</v>
      </c>
      <c r="N17" s="28">
        <v>0</v>
      </c>
      <c r="O17" s="28">
        <v>0</v>
      </c>
      <c r="P17" s="28">
        <v>0</v>
      </c>
      <c r="Q17" s="28">
        <v>23706302</v>
      </c>
      <c r="R17" s="29">
        <f t="shared" si="0"/>
        <v>24000000</v>
      </c>
      <c r="U17" s="34"/>
      <c r="V17" s="44"/>
      <c r="W17" s="44"/>
      <c r="X17" s="44"/>
      <c r="Y17" s="44"/>
      <c r="Z17" s="44"/>
      <c r="AA17" s="44"/>
      <c r="AB17" s="44"/>
      <c r="AC17" s="44"/>
      <c r="AD17" s="44"/>
      <c r="AE17" s="33"/>
      <c r="AF17" s="33"/>
      <c r="AG17" s="33"/>
      <c r="AH17" s="33"/>
      <c r="AI17" s="33"/>
      <c r="AJ17" s="33"/>
      <c r="AK17" s="33"/>
      <c r="AL17" s="33"/>
    </row>
    <row r="18" spans="2:38" ht="25.5" customHeight="1">
      <c r="B18" s="4"/>
      <c r="C18" s="4"/>
      <c r="D18" s="25" t="s">
        <v>113</v>
      </c>
      <c r="E18" s="28">
        <v>2230046</v>
      </c>
      <c r="F18" s="28">
        <v>688041</v>
      </c>
      <c r="G18" s="28">
        <v>111005</v>
      </c>
      <c r="H18" s="28">
        <v>50929</v>
      </c>
      <c r="I18" s="28">
        <v>112105</v>
      </c>
      <c r="J18" s="28">
        <v>14624</v>
      </c>
      <c r="K18" s="28">
        <v>0</v>
      </c>
      <c r="L18" s="28">
        <v>2455799</v>
      </c>
      <c r="M18" s="28">
        <v>742820</v>
      </c>
      <c r="N18" s="28">
        <v>0</v>
      </c>
      <c r="O18" s="28">
        <v>752861</v>
      </c>
      <c r="P18" s="28">
        <v>343446</v>
      </c>
      <c r="Q18" s="28">
        <v>6733</v>
      </c>
      <c r="R18" s="29">
        <f t="shared" si="0"/>
        <v>7508409</v>
      </c>
      <c r="U18" s="34"/>
      <c r="V18" s="45"/>
      <c r="W18" s="48"/>
      <c r="X18" s="45"/>
      <c r="Y18" s="45"/>
      <c r="Z18" s="45"/>
      <c r="AA18" s="45"/>
      <c r="AB18" s="45"/>
      <c r="AC18" s="45"/>
      <c r="AD18" s="45"/>
      <c r="AE18" s="33"/>
      <c r="AF18" s="33"/>
      <c r="AG18" s="33"/>
      <c r="AH18" s="33"/>
      <c r="AI18" s="33"/>
      <c r="AJ18" s="33"/>
      <c r="AK18" s="33"/>
      <c r="AL18" s="33"/>
    </row>
    <row r="19" spans="1:38" ht="25.5" customHeight="1">
      <c r="A19" s="41"/>
      <c r="B19" s="4"/>
      <c r="C19" s="4"/>
      <c r="D19" s="25" t="s">
        <v>114</v>
      </c>
      <c r="E19" s="28">
        <v>7106690</v>
      </c>
      <c r="F19" s="28">
        <v>0</v>
      </c>
      <c r="G19" s="28">
        <v>73238153</v>
      </c>
      <c r="H19" s="28">
        <v>2622650</v>
      </c>
      <c r="I19" s="28">
        <v>38662</v>
      </c>
      <c r="J19" s="28">
        <v>0</v>
      </c>
      <c r="K19" s="28">
        <v>0</v>
      </c>
      <c r="L19" s="28">
        <v>29295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9">
        <f t="shared" si="0"/>
        <v>83035450</v>
      </c>
      <c r="U19" s="34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</row>
    <row r="20" spans="1:38" ht="25.5" customHeight="1">
      <c r="A20" s="41"/>
      <c r="B20" s="4"/>
      <c r="C20" s="4"/>
      <c r="D20" s="25" t="s">
        <v>115</v>
      </c>
      <c r="E20" s="28">
        <v>5499576</v>
      </c>
      <c r="F20" s="28">
        <v>207448</v>
      </c>
      <c r="G20" s="28">
        <v>3538134</v>
      </c>
      <c r="H20" s="28">
        <v>0</v>
      </c>
      <c r="I20" s="28">
        <v>100500</v>
      </c>
      <c r="J20" s="28">
        <v>465100</v>
      </c>
      <c r="K20" s="28">
        <v>4982448</v>
      </c>
      <c r="L20" s="28">
        <v>11380633</v>
      </c>
      <c r="M20" s="28">
        <v>329835</v>
      </c>
      <c r="N20" s="28">
        <v>0</v>
      </c>
      <c r="O20" s="28">
        <v>0</v>
      </c>
      <c r="P20" s="28">
        <v>0</v>
      </c>
      <c r="Q20" s="28">
        <v>0</v>
      </c>
      <c r="R20" s="29">
        <f t="shared" si="0"/>
        <v>26503674</v>
      </c>
      <c r="U20" s="34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25.5" customHeight="1">
      <c r="A21" s="42"/>
      <c r="B21" s="4"/>
      <c r="C21" s="4"/>
      <c r="D21" s="25" t="s">
        <v>116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654662</v>
      </c>
      <c r="N21" s="28">
        <v>0</v>
      </c>
      <c r="O21" s="28">
        <v>0</v>
      </c>
      <c r="P21" s="28">
        <v>0</v>
      </c>
      <c r="Q21" s="28">
        <v>0</v>
      </c>
      <c r="R21" s="29">
        <f t="shared" si="0"/>
        <v>654662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3"/>
      <c r="AF21" s="33"/>
      <c r="AG21" s="33"/>
      <c r="AH21" s="33"/>
      <c r="AI21" s="33"/>
      <c r="AJ21" s="33"/>
      <c r="AK21" s="33"/>
      <c r="AL21" s="33"/>
    </row>
    <row r="22" spans="2:38" ht="25.5" customHeight="1">
      <c r="B22" s="4"/>
      <c r="C22" s="4"/>
      <c r="D22" s="25" t="s">
        <v>117</v>
      </c>
      <c r="E22" s="28">
        <v>0</v>
      </c>
      <c r="F22" s="28">
        <v>0</v>
      </c>
      <c r="G22" s="28">
        <v>104879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2212496</v>
      </c>
      <c r="N22" s="28">
        <v>0</v>
      </c>
      <c r="O22" s="28">
        <v>0</v>
      </c>
      <c r="P22" s="28">
        <v>0</v>
      </c>
      <c r="Q22" s="28">
        <v>0</v>
      </c>
      <c r="R22" s="29">
        <f t="shared" si="0"/>
        <v>2317375</v>
      </c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3"/>
      <c r="AF22" s="33"/>
      <c r="AG22" s="33"/>
      <c r="AH22" s="33"/>
      <c r="AI22" s="33"/>
      <c r="AJ22" s="33"/>
      <c r="AK22" s="33"/>
      <c r="AL22" s="33"/>
    </row>
    <row r="23" spans="2:38" ht="25.5" customHeight="1">
      <c r="B23" s="4"/>
      <c r="C23" s="4"/>
      <c r="D23" s="25" t="s">
        <v>118</v>
      </c>
      <c r="E23" s="28">
        <v>0</v>
      </c>
      <c r="F23" s="28">
        <v>0</v>
      </c>
      <c r="G23" s="28">
        <v>0</v>
      </c>
      <c r="H23" s="28">
        <v>808240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9">
        <f t="shared" si="0"/>
        <v>808240</v>
      </c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3"/>
      <c r="AF23" s="33"/>
      <c r="AG23" s="33"/>
      <c r="AH23" s="33"/>
      <c r="AI23" s="33"/>
      <c r="AJ23" s="33"/>
      <c r="AK23" s="33"/>
      <c r="AL23" s="33"/>
    </row>
    <row r="24" spans="2:38" ht="25.5" customHeight="1">
      <c r="B24" s="4"/>
      <c r="C24" s="4"/>
      <c r="D24" s="25" t="s">
        <v>119</v>
      </c>
      <c r="E24" s="28">
        <v>29484</v>
      </c>
      <c r="F24" s="28">
        <v>0</v>
      </c>
      <c r="G24" s="28">
        <v>0</v>
      </c>
      <c r="H24" s="28">
        <v>251</v>
      </c>
      <c r="I24" s="28">
        <v>0</v>
      </c>
      <c r="J24" s="28">
        <v>876286</v>
      </c>
      <c r="K24" s="28">
        <v>0</v>
      </c>
      <c r="L24" s="28">
        <v>4589611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9">
        <f t="shared" si="0"/>
        <v>5495632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3"/>
      <c r="AF24" s="33"/>
      <c r="AG24" s="33"/>
      <c r="AH24" s="33"/>
      <c r="AI24" s="33"/>
      <c r="AJ24" s="33"/>
      <c r="AK24" s="33"/>
      <c r="AL24" s="33"/>
    </row>
    <row r="25" spans="2:38" ht="25.5" customHeight="1">
      <c r="B25" s="4"/>
      <c r="C25" s="4"/>
      <c r="D25" s="25" t="s">
        <v>120</v>
      </c>
      <c r="E25" s="28">
        <v>450756</v>
      </c>
      <c r="F25" s="28">
        <v>210</v>
      </c>
      <c r="G25" s="28">
        <v>0</v>
      </c>
      <c r="H25" s="28">
        <v>0</v>
      </c>
      <c r="I25" s="28">
        <v>0</v>
      </c>
      <c r="J25" s="28">
        <v>406917</v>
      </c>
      <c r="K25" s="28">
        <v>0</v>
      </c>
      <c r="L25" s="28">
        <v>4465601</v>
      </c>
      <c r="M25" s="28">
        <v>1602</v>
      </c>
      <c r="N25" s="28">
        <v>16843024</v>
      </c>
      <c r="O25" s="28">
        <v>0</v>
      </c>
      <c r="P25" s="28">
        <v>0</v>
      </c>
      <c r="Q25" s="28">
        <v>0</v>
      </c>
      <c r="R25" s="29">
        <f t="shared" si="0"/>
        <v>22168110</v>
      </c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3"/>
      <c r="AF25" s="33"/>
      <c r="AG25" s="33"/>
      <c r="AH25" s="33"/>
      <c r="AI25" s="33"/>
      <c r="AJ25" s="33"/>
      <c r="AK25" s="33"/>
      <c r="AL25" s="33"/>
    </row>
    <row r="26" spans="2:38" ht="25.5" customHeight="1" thickBot="1">
      <c r="B26" s="4"/>
      <c r="C26" s="4"/>
      <c r="D26" s="23" t="s">
        <v>121</v>
      </c>
      <c r="E26" s="28">
        <v>104817834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9">
        <f t="shared" si="0"/>
        <v>104817834</v>
      </c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3"/>
      <c r="AF26" s="33"/>
      <c r="AG26" s="33"/>
      <c r="AH26" s="33"/>
      <c r="AI26" s="33"/>
      <c r="AJ26" s="33"/>
      <c r="AK26" s="33"/>
      <c r="AL26" s="33"/>
    </row>
    <row r="27" spans="2:38" ht="25.5" customHeight="1" thickBot="1">
      <c r="B27" s="4"/>
      <c r="C27" s="4"/>
      <c r="D27" s="30" t="s">
        <v>25</v>
      </c>
      <c r="E27" s="31">
        <f aca="true" t="shared" si="1" ref="E27:R27">SUM(E7:E26)</f>
        <v>235789667</v>
      </c>
      <c r="F27" s="31">
        <f t="shared" si="1"/>
        <v>9495552</v>
      </c>
      <c r="G27" s="31">
        <f t="shared" si="1"/>
        <v>84154044</v>
      </c>
      <c r="H27" s="31">
        <f t="shared" si="1"/>
        <v>6068474</v>
      </c>
      <c r="I27" s="31">
        <f t="shared" si="1"/>
        <v>10277778</v>
      </c>
      <c r="J27" s="31">
        <f t="shared" si="1"/>
        <v>11958728</v>
      </c>
      <c r="K27" s="31">
        <f t="shared" si="1"/>
        <v>50783020</v>
      </c>
      <c r="L27" s="31">
        <f t="shared" si="1"/>
        <v>38786443</v>
      </c>
      <c r="M27" s="31">
        <f t="shared" si="1"/>
        <v>24103338</v>
      </c>
      <c r="N27" s="31">
        <f t="shared" si="1"/>
        <v>30689020</v>
      </c>
      <c r="O27" s="31">
        <f t="shared" si="1"/>
        <v>237007220</v>
      </c>
      <c r="P27" s="31">
        <f t="shared" si="1"/>
        <v>1816213</v>
      </c>
      <c r="Q27" s="31">
        <f t="shared" si="1"/>
        <v>23713035</v>
      </c>
      <c r="R27" s="32">
        <f t="shared" si="1"/>
        <v>764642532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3"/>
      <c r="AF27" s="33"/>
      <c r="AG27" s="33"/>
      <c r="AH27" s="33"/>
      <c r="AI27" s="33"/>
      <c r="AJ27" s="33"/>
      <c r="AK27" s="33"/>
      <c r="AL27" s="33"/>
    </row>
    <row r="28" spans="2:38" ht="18" customHeight="1">
      <c r="B28" s="4"/>
      <c r="E28" s="12"/>
      <c r="F28" s="12"/>
      <c r="G28" s="12"/>
      <c r="H28" s="12"/>
      <c r="I28" s="12"/>
      <c r="J28" s="12"/>
      <c r="K28" s="12"/>
      <c r="L28" s="12"/>
      <c r="M28" s="4"/>
      <c r="N28" s="4"/>
      <c r="O28" s="4"/>
      <c r="P28" s="4"/>
      <c r="Q28" s="4"/>
      <c r="R28" s="12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3"/>
      <c r="AF28" s="33"/>
      <c r="AG28" s="33"/>
      <c r="AH28" s="33"/>
      <c r="AI28" s="33"/>
      <c r="AJ28" s="33"/>
      <c r="AK28" s="33"/>
      <c r="AL28" s="33"/>
    </row>
    <row r="29" spans="2:38" ht="18" customHeight="1">
      <c r="B29" s="4"/>
      <c r="C29" s="4" t="s">
        <v>55</v>
      </c>
      <c r="D29" s="4"/>
      <c r="E29" s="4"/>
      <c r="F29" s="12"/>
      <c r="G29" s="12"/>
      <c r="H29" s="12"/>
      <c r="I29" s="12"/>
      <c r="J29" s="12"/>
      <c r="K29" s="12"/>
      <c r="L29" s="12"/>
      <c r="M29" s="4"/>
      <c r="N29" s="4"/>
      <c r="O29" s="4"/>
      <c r="P29" s="4"/>
      <c r="Q29" s="4"/>
      <c r="R29" s="12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3"/>
      <c r="AF29" s="33"/>
      <c r="AG29" s="33"/>
      <c r="AH29" s="33"/>
      <c r="AI29" s="33"/>
      <c r="AJ29" s="33"/>
      <c r="AK29" s="33"/>
      <c r="AL29" s="33"/>
    </row>
    <row r="30" spans="2:38" ht="18" customHeight="1">
      <c r="B30" s="4"/>
      <c r="G30" s="33"/>
      <c r="H30" s="33"/>
      <c r="I30" s="33"/>
      <c r="J30" s="33"/>
      <c r="K30" s="33"/>
      <c r="L30" s="33"/>
      <c r="M30" s="33"/>
      <c r="N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3"/>
      <c r="AF30" s="33"/>
      <c r="AG30" s="33"/>
      <c r="AH30" s="33"/>
      <c r="AI30" s="33"/>
      <c r="AJ30" s="33"/>
      <c r="AK30" s="33"/>
      <c r="AL30" s="33"/>
    </row>
    <row r="31" spans="2:38" ht="18" customHeight="1">
      <c r="B31" s="4"/>
      <c r="C31" s="4"/>
      <c r="G31" s="33"/>
      <c r="H31" s="33"/>
      <c r="I31" s="33"/>
      <c r="J31" s="33"/>
      <c r="K31" s="34" t="s">
        <v>122</v>
      </c>
      <c r="L31" s="33"/>
      <c r="M31" s="33"/>
      <c r="N31" s="33"/>
      <c r="U31" s="33"/>
      <c r="V31" s="34"/>
      <c r="W31" s="34"/>
      <c r="X31" s="34"/>
      <c r="Y31" s="34"/>
      <c r="Z31" s="34"/>
      <c r="AA31" s="34"/>
      <c r="AB31" s="34"/>
      <c r="AC31" s="34"/>
      <c r="AD31" s="34"/>
      <c r="AE31" s="33"/>
      <c r="AF31" s="33"/>
      <c r="AG31" s="33"/>
      <c r="AH31" s="33"/>
      <c r="AI31" s="33"/>
      <c r="AJ31" s="33"/>
      <c r="AK31" s="33"/>
      <c r="AL31" s="33"/>
    </row>
    <row r="32" spans="2:38" ht="15">
      <c r="B32" s="4"/>
      <c r="C32" s="4"/>
      <c r="G32" s="33"/>
      <c r="H32" s="35" t="s">
        <v>103</v>
      </c>
      <c r="I32" s="36" t="s">
        <v>123</v>
      </c>
      <c r="J32" s="37"/>
      <c r="K32" s="37"/>
      <c r="L32" s="35" t="s">
        <v>112</v>
      </c>
      <c r="M32" s="36" t="s">
        <v>57</v>
      </c>
      <c r="N32" s="37"/>
      <c r="O32" s="38"/>
      <c r="U32" s="33"/>
      <c r="V32" s="34"/>
      <c r="W32" s="34"/>
      <c r="X32" s="34"/>
      <c r="Y32" s="34"/>
      <c r="Z32" s="34"/>
      <c r="AA32" s="34"/>
      <c r="AB32" s="34"/>
      <c r="AC32" s="34"/>
      <c r="AD32" s="34"/>
      <c r="AE32" s="33"/>
      <c r="AF32" s="33"/>
      <c r="AG32" s="33"/>
      <c r="AH32" s="33"/>
      <c r="AI32" s="33"/>
      <c r="AJ32" s="33"/>
      <c r="AK32" s="33"/>
      <c r="AL32" s="33"/>
    </row>
    <row r="33" spans="2:38" ht="15">
      <c r="B33" s="4"/>
      <c r="G33" s="33"/>
      <c r="H33" s="35" t="s">
        <v>104</v>
      </c>
      <c r="I33" s="36" t="s">
        <v>124</v>
      </c>
      <c r="J33" s="37"/>
      <c r="K33" s="37"/>
      <c r="L33" s="35" t="s">
        <v>113</v>
      </c>
      <c r="M33" s="36" t="s">
        <v>125</v>
      </c>
      <c r="N33" s="37"/>
      <c r="O33" s="38"/>
      <c r="U33" s="33"/>
      <c r="V33" s="34"/>
      <c r="W33" s="34"/>
      <c r="X33" s="34"/>
      <c r="Y33" s="34"/>
      <c r="Z33" s="34"/>
      <c r="AA33" s="34"/>
      <c r="AB33" s="34"/>
      <c r="AC33" s="34"/>
      <c r="AD33" s="34"/>
      <c r="AE33" s="33"/>
      <c r="AF33" s="33"/>
      <c r="AG33" s="33"/>
      <c r="AH33" s="33"/>
      <c r="AI33" s="33"/>
      <c r="AJ33" s="33"/>
      <c r="AK33" s="33"/>
      <c r="AL33" s="33"/>
    </row>
    <row r="34" spans="2:38" ht="15">
      <c r="B34" s="4"/>
      <c r="G34" s="33"/>
      <c r="H34" s="35" t="s">
        <v>101</v>
      </c>
      <c r="I34" s="36" t="s">
        <v>0</v>
      </c>
      <c r="J34" s="37"/>
      <c r="K34" s="37"/>
      <c r="L34" s="35" t="s">
        <v>114</v>
      </c>
      <c r="M34" s="36" t="s">
        <v>1</v>
      </c>
      <c r="N34" s="37"/>
      <c r="O34" s="38"/>
      <c r="U34" s="33"/>
      <c r="V34" s="34"/>
      <c r="W34" s="34"/>
      <c r="X34" s="34"/>
      <c r="Y34" s="34"/>
      <c r="Z34" s="34"/>
      <c r="AA34" s="34"/>
      <c r="AB34" s="34"/>
      <c r="AC34" s="34"/>
      <c r="AD34" s="34"/>
      <c r="AE34" s="33"/>
      <c r="AF34" s="33"/>
      <c r="AG34" s="33"/>
      <c r="AH34" s="33"/>
      <c r="AI34" s="33"/>
      <c r="AJ34" s="33"/>
      <c r="AK34" s="33"/>
      <c r="AL34" s="33"/>
    </row>
    <row r="35" spans="2:38" ht="15">
      <c r="B35" s="4"/>
      <c r="G35" s="33"/>
      <c r="H35" s="35" t="s">
        <v>105</v>
      </c>
      <c r="I35" s="36" t="s">
        <v>2</v>
      </c>
      <c r="J35" s="37"/>
      <c r="K35" s="37"/>
      <c r="L35" s="35" t="s">
        <v>115</v>
      </c>
      <c r="M35" s="36" t="s">
        <v>3</v>
      </c>
      <c r="N35" s="37"/>
      <c r="O35" s="38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3"/>
      <c r="AF35" s="33"/>
      <c r="AG35" s="33"/>
      <c r="AH35" s="33"/>
      <c r="AI35" s="33"/>
      <c r="AJ35" s="33"/>
      <c r="AK35" s="33"/>
      <c r="AL35" s="33"/>
    </row>
    <row r="36" spans="2:38" ht="15">
      <c r="B36" s="4"/>
      <c r="G36" s="33"/>
      <c r="H36" s="35" t="s">
        <v>106</v>
      </c>
      <c r="I36" s="36" t="s">
        <v>4</v>
      </c>
      <c r="J36" s="37"/>
      <c r="K36" s="37"/>
      <c r="L36" s="35" t="s">
        <v>116</v>
      </c>
      <c r="M36" s="36" t="s">
        <v>5</v>
      </c>
      <c r="N36" s="37"/>
      <c r="O36" s="38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3"/>
      <c r="AF36" s="33"/>
      <c r="AG36" s="33"/>
      <c r="AH36" s="33"/>
      <c r="AI36" s="33"/>
      <c r="AJ36" s="33"/>
      <c r="AK36" s="33"/>
      <c r="AL36" s="33"/>
    </row>
    <row r="37" spans="2:38" ht="15">
      <c r="B37" s="4"/>
      <c r="G37" s="33"/>
      <c r="H37" s="35" t="s">
        <v>107</v>
      </c>
      <c r="I37" s="36" t="s">
        <v>6</v>
      </c>
      <c r="J37" s="37"/>
      <c r="K37" s="37"/>
      <c r="L37" s="35" t="s">
        <v>117</v>
      </c>
      <c r="M37" s="36" t="s">
        <v>7</v>
      </c>
      <c r="N37" s="37"/>
      <c r="O37" s="38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3"/>
      <c r="AF37" s="33"/>
      <c r="AG37" s="33"/>
      <c r="AH37" s="33"/>
      <c r="AI37" s="33"/>
      <c r="AJ37" s="33"/>
      <c r="AK37" s="33"/>
      <c r="AL37" s="33"/>
    </row>
    <row r="38" spans="2:38" ht="15">
      <c r="B38" s="4"/>
      <c r="G38" s="33"/>
      <c r="H38" s="35" t="s">
        <v>108</v>
      </c>
      <c r="I38" s="36" t="s">
        <v>8</v>
      </c>
      <c r="J38" s="37"/>
      <c r="K38" s="37"/>
      <c r="L38" s="35" t="s">
        <v>118</v>
      </c>
      <c r="M38" s="36" t="s">
        <v>9</v>
      </c>
      <c r="N38" s="37"/>
      <c r="O38" s="38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3"/>
      <c r="AF38" s="33"/>
      <c r="AG38" s="33"/>
      <c r="AH38" s="33"/>
      <c r="AI38" s="33"/>
      <c r="AJ38" s="33"/>
      <c r="AK38" s="33"/>
      <c r="AL38" s="33"/>
    </row>
    <row r="39" spans="2:38" ht="15">
      <c r="B39" s="4"/>
      <c r="G39" s="33"/>
      <c r="H39" s="35" t="s">
        <v>109</v>
      </c>
      <c r="I39" s="36" t="s">
        <v>58</v>
      </c>
      <c r="J39" s="37"/>
      <c r="K39" s="37"/>
      <c r="L39" s="35" t="s">
        <v>119</v>
      </c>
      <c r="M39" s="36" t="s">
        <v>10</v>
      </c>
      <c r="N39" s="37"/>
      <c r="O39" s="38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</row>
    <row r="40" spans="2:38" ht="15">
      <c r="B40" s="4"/>
      <c r="G40" s="33"/>
      <c r="H40" s="35" t="s">
        <v>110</v>
      </c>
      <c r="I40" s="36" t="s">
        <v>11</v>
      </c>
      <c r="J40" s="37"/>
      <c r="K40" s="37"/>
      <c r="L40" s="35" t="s">
        <v>120</v>
      </c>
      <c r="M40" s="36" t="s">
        <v>12</v>
      </c>
      <c r="N40" s="37"/>
      <c r="O40" s="38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</row>
    <row r="41" spans="2:38" ht="15">
      <c r="B41" s="4"/>
      <c r="G41" s="33"/>
      <c r="H41" s="35" t="s">
        <v>111</v>
      </c>
      <c r="I41" s="36" t="s">
        <v>13</v>
      </c>
      <c r="J41" s="37"/>
      <c r="K41" s="37"/>
      <c r="L41" s="35" t="s">
        <v>121</v>
      </c>
      <c r="M41" s="36" t="s">
        <v>56</v>
      </c>
      <c r="N41" s="37"/>
      <c r="O41" s="38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</row>
    <row r="42" spans="2:38" ht="15">
      <c r="B42" s="4"/>
      <c r="G42" s="33"/>
      <c r="J42" s="37"/>
      <c r="K42" s="37"/>
      <c r="N42" s="37"/>
      <c r="O42" s="38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</row>
    <row r="43" spans="2:38" ht="15">
      <c r="B43" s="4"/>
      <c r="G43" s="33"/>
      <c r="H43" s="33"/>
      <c r="I43" s="33"/>
      <c r="J43" s="33"/>
      <c r="K43" s="33"/>
      <c r="L43" s="33"/>
      <c r="M43" s="33"/>
      <c r="N43" s="39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</row>
    <row r="44" spans="2:38" ht="15">
      <c r="B44" s="4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</row>
    <row r="45" ht="15">
      <c r="B45" s="4"/>
    </row>
    <row r="46" ht="15">
      <c r="B46" s="4"/>
    </row>
    <row r="47" ht="15">
      <c r="B47" s="4"/>
    </row>
    <row r="48" ht="15">
      <c r="B48" s="4"/>
    </row>
    <row r="49" ht="15">
      <c r="B49" s="4"/>
    </row>
    <row r="50" ht="15">
      <c r="B50" s="4"/>
    </row>
    <row r="51" ht="15">
      <c r="B51" s="4"/>
    </row>
    <row r="52" ht="15">
      <c r="B52" s="4"/>
    </row>
    <row r="53" spans="1:74" ht="15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</row>
    <row r="54" spans="1:74" ht="15">
      <c r="A54" s="33"/>
      <c r="B54" s="34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</row>
    <row r="55" spans="1:74" ht="15">
      <c r="A55" s="33"/>
      <c r="B55" s="34"/>
      <c r="C55" s="33"/>
      <c r="D55" s="34"/>
      <c r="E55" s="34"/>
      <c r="F55" s="34"/>
      <c r="G55" s="34"/>
      <c r="H55" s="34"/>
      <c r="I55" s="34"/>
      <c r="J55" s="34"/>
      <c r="K55" s="34"/>
      <c r="L55" s="34"/>
      <c r="M55" s="33"/>
      <c r="N55" s="33"/>
      <c r="O55" s="33"/>
      <c r="P55" s="33"/>
      <c r="Q55" s="33"/>
      <c r="R55" s="33"/>
      <c r="S55" s="33"/>
      <c r="T55" s="33"/>
      <c r="U55" s="34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</row>
    <row r="56" spans="1:74" ht="15">
      <c r="A56" s="33"/>
      <c r="B56" s="34"/>
      <c r="C56" s="33"/>
      <c r="D56" s="3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6"/>
      <c r="S56" s="33"/>
      <c r="T56" s="33"/>
      <c r="U56" s="34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</row>
    <row r="57" spans="1:74" ht="15">
      <c r="A57" s="33"/>
      <c r="B57" s="34"/>
      <c r="C57" s="33"/>
      <c r="D57" s="3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6"/>
      <c r="S57" s="33"/>
      <c r="T57" s="33"/>
      <c r="U57" s="34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</row>
    <row r="58" spans="1:74" ht="15">
      <c r="A58" s="33"/>
      <c r="B58" s="34"/>
      <c r="C58" s="33"/>
      <c r="D58" s="3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6"/>
      <c r="S58" s="33"/>
      <c r="T58" s="33"/>
      <c r="U58" s="34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</row>
    <row r="59" spans="1:74" ht="15">
      <c r="A59" s="33"/>
      <c r="B59" s="34"/>
      <c r="C59" s="33"/>
      <c r="D59" s="3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6"/>
      <c r="S59" s="33"/>
      <c r="T59" s="33"/>
      <c r="U59" s="34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</row>
    <row r="60" spans="1:74" ht="15">
      <c r="A60" s="33"/>
      <c r="B60" s="34"/>
      <c r="C60" s="33"/>
      <c r="D60" s="33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33"/>
      <c r="S60" s="33"/>
      <c r="T60" s="33"/>
      <c r="U60" s="34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</row>
    <row r="61" spans="1:74" ht="15">
      <c r="A61" s="33"/>
      <c r="B61" s="34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</row>
    <row r="62" ht="15">
      <c r="B62" s="4"/>
    </row>
    <row r="63" ht="15">
      <c r="B63" s="4"/>
    </row>
    <row r="64" ht="15">
      <c r="B64" s="4"/>
    </row>
  </sheetData>
  <printOptions/>
  <pageMargins left="0.56" right="0.45" top="0.52" bottom="0.6" header="0.58" footer="0.5"/>
  <pageSetup fitToHeight="1" fitToWidth="1" horizontalDpi="600" verticalDpi="600" orientation="landscape" scale="5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@ StonyBrook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Office of Communications</cp:lastModifiedBy>
  <cp:lastPrinted>2002-11-05T15:06:22Z</cp:lastPrinted>
  <dcterms:created xsi:type="dcterms:W3CDTF">1996-12-06T18:04:20Z</dcterms:created>
  <dcterms:modified xsi:type="dcterms:W3CDTF">2003-02-06T16:13:21Z</dcterms:modified>
  <cp:category/>
  <cp:version/>
  <cp:contentType/>
  <cp:contentStatus/>
</cp:coreProperties>
</file>