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3040" windowHeight="1092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function'!$E$6:$Q$6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<sst xmlns="http://schemas.openxmlformats.org/spreadsheetml/2006/main" count="216" uniqueCount="127">
  <si>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</si>
  <si>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</si>
  <si>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</si>
  <si>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</si>
  <si>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</si>
  <si>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</si>
  <si>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</si>
  <si>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</si>
  <si>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</si>
  <si>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</si>
  <si>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</si>
  <si>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</si>
  <si>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</si>
  <si>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</si>
  <si>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</si>
  <si>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</si>
  <si>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</si>
  <si>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</si>
  <si>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</si>
  <si>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</si>
  <si>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</si>
  <si>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</si>
  <si>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</si>
  <si>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</si>
  <si>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</si>
  <si>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</si>
  <si>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</si>
  <si>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</si>
  <si>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</si>
  <si>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</si>
  <si>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</si>
  <si>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</si>
  <si>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</si>
  <si>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</si>
  <si>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</si>
  <si>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</si>
  <si>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</si>
  <si>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</si>
  <si>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</si>
  <si>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</si>
  <si>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12</t>
  </si>
  <si>
    <t>20</t>
  </si>
  <si>
    <t>25</t>
  </si>
  <si>
    <t>30</t>
  </si>
  <si>
    <t>35</t>
  </si>
  <si>
    <t>40</t>
  </si>
  <si>
    <t>45</t>
  </si>
  <si>
    <t>50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</si>
  <si>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</si>
  <si>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</si>
  <si>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</si>
  <si>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</si>
  <si>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</si>
  <si>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</si>
  <si>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</si>
  <si>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</si>
  <si>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</si>
  <si>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</si>
  <si>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</si>
  <si>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</si>
  <si>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STATE UNIVERSITY OF NEW YORK AT STONY BROOK</t>
  </si>
  <si>
    <t>1998-99 OPERATING BUDGET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</si>
  <si>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</si>
  <si>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</si>
  <si>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</si>
  <si>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</si>
  <si>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</si>
  <si>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</si>
  <si>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</si>
  <si>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</si>
  <si>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</si>
  <si>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</si>
  <si>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</si>
  <si>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</si>
  <si>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</si>
  <si>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</si>
  <si>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</si>
  <si>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</si>
  <si>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</si>
  <si>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</si>
  <si>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</si>
  <si>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CURRENT RESTRICTED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</si>
  <si>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</si>
  <si>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</si>
  <si>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</si>
  <si>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</si>
  <si>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</si>
  <si>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</si>
  <si>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L.I. HIGH TECHNOLOGY INCUBATOR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</si>
  <si>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</si>
  <si>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</si>
  <si>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</si>
  <si>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</si>
  <si>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</si>
  <si>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</si>
  <si>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</si>
  <si>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</si>
  <si>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</si>
  <si>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</si>
  <si>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</si>
  <si>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</si>
  <si>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Capital-Research &amp; Tech Equipment &amp; Rehab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</si>
  <si>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</si>
  <si>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</si>
  <si>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</si>
  <si>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</si>
  <si>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</si>
  <si>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</si>
  <si>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</si>
  <si>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Current Restricted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</si>
  <si>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</si>
  <si>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</si>
  <si>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</si>
  <si>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</si>
  <si>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</si>
  <si>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</si>
  <si>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L.I. High Technology Incubator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</si>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</sst>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</numFmts>
  <fonts count="16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textRotation="180"/>
    </xf>
    <xf numFmtId="0" fontId="12" fillId="0" borderId="0" xfId="0" applyFont="1" applyAlignment="1">
      <alignment vertical="center" textRotation="180"/>
    </xf>
    <xf numFmtId="0" fontId="12" fillId="0" borderId="0" xfId="0" applyFont="1" applyAlignment="1">
      <alignment vertical="top" textRotation="180"/>
    </xf>
    <xf numFmtId="0" fontId="4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37" fontId="6" fillId="0" borderId="11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15" fillId="0" borderId="0" xfId="0" applyFont="1" applyAlignment="1">
      <alignment horizontal="centerContinuous"/>
    </xf>
    <xf numFmtId="37" fontId="7" fillId="0" borderId="0" xfId="0" applyNumberFormat="1" applyFont="1" applyBorder="1" applyAlignment="1" applyProtection="1">
      <alignment/>
      <protection/>
    </xf>
    <xf numFmtId="5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14</xdr:col>
      <xdr:colOff>314325</xdr:colOff>
      <xdr:row>42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791575"/>
          <a:ext cx="80962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6"/>
  <sheetViews>
    <sheetView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1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44"/>
      <c r="D1" s="2"/>
    </row>
    <row r="2" spans="1:5" ht="21" customHeight="1">
      <c r="A2" s="45" t="s">
        <v>60</v>
      </c>
      <c r="B2" s="46"/>
      <c r="C2" s="7"/>
      <c r="D2" s="47"/>
      <c r="E2" s="48"/>
    </row>
    <row r="3" spans="1:4" ht="21" customHeight="1">
      <c r="A3" s="45" t="s">
        <v>61</v>
      </c>
      <c r="B3" s="46"/>
      <c r="C3" s="7"/>
      <c r="D3" s="7"/>
    </row>
    <row r="4" ht="18" customHeight="1">
      <c r="A4" s="44"/>
    </row>
    <row r="5" spans="1:4" ht="18" customHeight="1">
      <c r="A5" s="44"/>
      <c r="D5" s="44"/>
    </row>
    <row r="6" spans="1:2" ht="30" customHeight="1">
      <c r="A6" s="44"/>
      <c r="B6" s="43" t="s">
        <v>62</v>
      </c>
    </row>
    <row r="7" spans="1:2" ht="19.5" customHeight="1">
      <c r="A7" s="44"/>
      <c r="B7" s="43"/>
    </row>
    <row r="8" spans="1:4" ht="24" customHeight="1">
      <c r="A8" s="44"/>
      <c r="B8" s="2" t="s">
        <v>63</v>
      </c>
      <c r="C8" s="2"/>
      <c r="D8" s="49">
        <v>496867098</v>
      </c>
    </row>
    <row r="9" spans="1:4" ht="24" customHeight="1">
      <c r="A9" s="44"/>
      <c r="B9" s="2" t="s">
        <v>64</v>
      </c>
      <c r="C9" s="2"/>
      <c r="D9" s="50">
        <f>286587211-D11</f>
        <v>250672011</v>
      </c>
    </row>
    <row r="10" spans="1:4" ht="24" customHeight="1">
      <c r="A10" s="44"/>
      <c r="B10" s="2" t="s">
        <v>65</v>
      </c>
      <c r="C10" s="2"/>
      <c r="D10" s="50">
        <v>22284630</v>
      </c>
    </row>
    <row r="11" spans="1:4" ht="24" customHeight="1" thickBot="1">
      <c r="A11" s="44"/>
      <c r="B11" s="2" t="s">
        <v>66</v>
      </c>
      <c r="C11" s="2"/>
      <c r="D11" s="50">
        <f>27435400+5206000+2579800+694000</f>
        <v>35915200</v>
      </c>
    </row>
    <row r="12" spans="1:4" ht="21.75" customHeight="1" thickBot="1">
      <c r="A12" s="44"/>
      <c r="B12" s="2" t="s">
        <v>67</v>
      </c>
      <c r="C12" s="2"/>
      <c r="D12" s="51">
        <f>SUM(D8:D11)</f>
        <v>805738939</v>
      </c>
    </row>
    <row r="13" spans="1:4" ht="3.75" customHeight="1" thickBot="1">
      <c r="A13" s="44"/>
      <c r="D13" s="52"/>
    </row>
    <row r="14" spans="1:4" ht="19.5" customHeight="1">
      <c r="A14" s="44"/>
      <c r="D14" s="53"/>
    </row>
    <row r="15" ht="19.5" customHeight="1">
      <c r="A15" s="44"/>
    </row>
    <row r="16" spans="1:5" ht="28.5" customHeight="1">
      <c r="A16" s="44"/>
      <c r="B16" s="43" t="s">
        <v>68</v>
      </c>
      <c r="C16" s="4"/>
      <c r="D16" s="4"/>
      <c r="E16" s="4"/>
    </row>
    <row r="17" spans="1:5" ht="19.5" customHeight="1">
      <c r="A17" s="44"/>
      <c r="B17" s="43"/>
      <c r="C17" s="4"/>
      <c r="D17" s="4"/>
      <c r="E17" s="4"/>
    </row>
    <row r="18" spans="1:5" ht="24" customHeight="1">
      <c r="A18" s="54" t="s">
        <v>69</v>
      </c>
      <c r="B18" s="2" t="s">
        <v>70</v>
      </c>
      <c r="C18" s="50"/>
      <c r="D18" s="49">
        <v>192469945</v>
      </c>
      <c r="E18" s="4"/>
    </row>
    <row r="19" spans="1:5" ht="24" customHeight="1">
      <c r="A19" s="54"/>
      <c r="B19" s="2" t="s">
        <v>71</v>
      </c>
      <c r="C19" s="50">
        <f>D18-C20</f>
        <v>130985469</v>
      </c>
      <c r="D19" s="50"/>
      <c r="E19" s="4"/>
    </row>
    <row r="20" spans="1:5" ht="24" customHeight="1">
      <c r="A20" s="54"/>
      <c r="B20" s="2" t="s">
        <v>72</v>
      </c>
      <c r="C20" s="50">
        <v>61484476</v>
      </c>
      <c r="D20" s="50"/>
      <c r="E20" s="4"/>
    </row>
    <row r="21" spans="1:5" ht="24" customHeight="1">
      <c r="A21" s="54" t="s">
        <v>69</v>
      </c>
      <c r="B21" s="2" t="s">
        <v>73</v>
      </c>
      <c r="C21" s="50"/>
      <c r="D21" s="50">
        <v>1186899</v>
      </c>
      <c r="E21" s="4"/>
    </row>
    <row r="22" spans="1:5" ht="24" customHeight="1">
      <c r="A22" s="54" t="s">
        <v>69</v>
      </c>
      <c r="B22" s="2" t="s">
        <v>74</v>
      </c>
      <c r="C22" s="50"/>
      <c r="D22" s="50">
        <v>3471016</v>
      </c>
      <c r="E22" s="4"/>
    </row>
    <row r="23" spans="1:5" ht="24" customHeight="1">
      <c r="A23" s="54" t="s">
        <v>69</v>
      </c>
      <c r="B23" s="2" t="s">
        <v>75</v>
      </c>
      <c r="C23" s="50"/>
      <c r="D23" s="50">
        <v>35000000</v>
      </c>
      <c r="E23" s="4"/>
    </row>
    <row r="24" spans="1:5" ht="24" customHeight="1">
      <c r="A24" s="54" t="s">
        <v>69</v>
      </c>
      <c r="B24" s="2" t="s">
        <v>76</v>
      </c>
      <c r="C24" s="50"/>
      <c r="D24" s="50">
        <v>5300000</v>
      </c>
      <c r="E24" s="4"/>
    </row>
    <row r="25" spans="1:5" ht="24" customHeight="1">
      <c r="A25" s="54" t="s">
        <v>69</v>
      </c>
      <c r="B25" s="2" t="s">
        <v>77</v>
      </c>
      <c r="C25" s="50"/>
      <c r="D25" s="50">
        <v>14234500</v>
      </c>
      <c r="E25" s="4"/>
    </row>
    <row r="26" spans="1:5" ht="24" customHeight="1">
      <c r="A26" s="54" t="s">
        <v>69</v>
      </c>
      <c r="B26" s="2" t="s">
        <v>78</v>
      </c>
      <c r="C26" s="50"/>
      <c r="D26" s="50">
        <v>268100</v>
      </c>
      <c r="E26" s="4"/>
    </row>
    <row r="27" spans="1:5" ht="24" customHeight="1">
      <c r="A27" s="54" t="s">
        <v>69</v>
      </c>
      <c r="B27" s="2" t="s">
        <v>79</v>
      </c>
      <c r="C27" s="50"/>
      <c r="D27" s="50">
        <v>262469800</v>
      </c>
      <c r="E27" s="4"/>
    </row>
    <row r="28" spans="1:5" ht="24" customHeight="1">
      <c r="A28" s="54" t="s">
        <v>69</v>
      </c>
      <c r="B28" s="2" t="s">
        <v>80</v>
      </c>
      <c r="C28" s="50"/>
      <c r="D28" s="50">
        <v>2266000</v>
      </c>
      <c r="E28" s="4"/>
    </row>
    <row r="29" spans="1:5" ht="24" customHeight="1">
      <c r="A29" s="54" t="s">
        <v>69</v>
      </c>
      <c r="B29" s="2" t="s">
        <v>81</v>
      </c>
      <c r="C29" s="2"/>
      <c r="D29" s="50">
        <v>13583</v>
      </c>
      <c r="E29" s="4"/>
    </row>
    <row r="30" spans="1:5" ht="24" customHeight="1">
      <c r="A30" s="54" t="s">
        <v>69</v>
      </c>
      <c r="B30" s="2" t="s">
        <v>82</v>
      </c>
      <c r="C30" s="50"/>
      <c r="D30" s="50">
        <v>24700000</v>
      </c>
      <c r="E30" s="4"/>
    </row>
    <row r="31" spans="1:5" ht="24" customHeight="1">
      <c r="A31" s="54"/>
      <c r="B31" s="2" t="s">
        <v>83</v>
      </c>
      <c r="C31" s="50"/>
      <c r="D31" s="50">
        <v>10122745</v>
      </c>
      <c r="E31" s="4"/>
    </row>
    <row r="32" spans="1:4" ht="24" customHeight="1">
      <c r="A32" s="54"/>
      <c r="B32" s="2" t="s">
        <v>84</v>
      </c>
      <c r="C32" s="2"/>
      <c r="D32" s="50">
        <v>86513181</v>
      </c>
    </row>
    <row r="33" spans="1:4" ht="24" customHeight="1">
      <c r="A33" s="54"/>
      <c r="B33" s="2" t="s">
        <v>85</v>
      </c>
      <c r="C33" s="2"/>
      <c r="D33" s="50">
        <v>27733637</v>
      </c>
    </row>
    <row r="34" spans="1:4" ht="24" customHeight="1">
      <c r="A34" s="54"/>
      <c r="B34" s="2" t="s">
        <v>86</v>
      </c>
      <c r="C34" s="2"/>
      <c r="D34" s="50">
        <v>377210</v>
      </c>
    </row>
    <row r="35" spans="1:5" ht="24" customHeight="1">
      <c r="A35" s="54"/>
      <c r="B35" s="2" t="s">
        <v>87</v>
      </c>
      <c r="C35" s="2"/>
      <c r="D35" s="50">
        <v>2561093</v>
      </c>
      <c r="E35" s="4"/>
    </row>
    <row r="36" spans="1:5" ht="24" customHeight="1">
      <c r="A36" s="54"/>
      <c r="B36" s="2" t="s">
        <v>88</v>
      </c>
      <c r="C36" s="2"/>
      <c r="D36" s="50">
        <v>863850</v>
      </c>
      <c r="E36" s="4"/>
    </row>
    <row r="37" spans="1:5" ht="24" customHeight="1">
      <c r="A37" s="54"/>
      <c r="B37" s="2" t="s">
        <v>89</v>
      </c>
      <c r="C37" s="2"/>
      <c r="D37" s="50">
        <v>2691016</v>
      </c>
      <c r="E37" s="4"/>
    </row>
    <row r="38" spans="1:5" ht="24" customHeight="1">
      <c r="A38" s="54"/>
      <c r="B38" s="2" t="s">
        <v>90</v>
      </c>
      <c r="C38" s="50"/>
      <c r="D38" s="50">
        <v>25058026</v>
      </c>
      <c r="E38" s="4"/>
    </row>
    <row r="39" spans="1:5" ht="24" customHeight="1" thickBot="1">
      <c r="A39" s="54"/>
      <c r="B39" s="2" t="s">
        <v>91</v>
      </c>
      <c r="C39" s="50"/>
      <c r="D39" s="55">
        <v>108438338</v>
      </c>
      <c r="E39" s="4"/>
    </row>
    <row r="40" spans="2:5" ht="18.75" customHeight="1" thickBot="1">
      <c r="B40" s="2" t="s">
        <v>67</v>
      </c>
      <c r="C40" s="2"/>
      <c r="D40" s="51">
        <f>SUM(D18:D39)</f>
        <v>805738939</v>
      </c>
      <c r="E40" s="4"/>
    </row>
    <row r="41" spans="2:5" ht="3.75" customHeight="1" thickBot="1">
      <c r="B41" s="2"/>
      <c r="C41" s="2"/>
      <c r="D41" s="56"/>
      <c r="E41" s="4"/>
    </row>
    <row r="42" ht="16.5" customHeight="1"/>
    <row r="43" spans="1:2" ht="15.75">
      <c r="A43" s="1" t="s">
        <v>69</v>
      </c>
      <c r="B43" s="2" t="s">
        <v>92</v>
      </c>
    </row>
    <row r="44" ht="16.5" customHeight="1"/>
    <row r="45" spans="1:5" ht="15">
      <c r="A45" s="7"/>
      <c r="B45" s="6"/>
      <c r="C45" s="57"/>
      <c r="D45" s="57"/>
      <c r="E45" s="4"/>
    </row>
    <row r="46" spans="2:5" ht="15">
      <c r="B46" s="4"/>
      <c r="C46" s="4"/>
      <c r="D46" s="4"/>
      <c r="E46" s="4"/>
    </row>
  </sheetData>
  <printOptions horizontalCentered="1"/>
  <pageMargins left="0.25" right="0.25" top="0.5" bottom="0.25" header="0.5" footer="0.5"/>
  <pageSetup horizontalDpi="600" verticalDpi="6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0"/>
  <sheetViews>
    <sheetView defaultGridColor="0" zoomScale="87" zoomScaleNormal="87" colorId="22" workbookViewId="0" topLeftCell="A1">
      <selection activeCell="B21" sqref="B2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40.77734375" style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3" ht="27" customHeight="1">
      <c r="B5" s="5" t="s">
        <v>93</v>
      </c>
      <c r="C5" s="6"/>
      <c r="D5" s="5"/>
      <c r="E5" s="7"/>
      <c r="F5" s="6"/>
      <c r="G5" s="6"/>
      <c r="H5" s="6"/>
      <c r="I5" s="6"/>
      <c r="J5" s="6"/>
      <c r="K5" s="6"/>
      <c r="L5" s="8"/>
      <c r="M5" s="4"/>
    </row>
    <row r="6" spans="2:13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8" customHeight="1">
      <c r="B8" s="4"/>
      <c r="C8" s="4"/>
      <c r="D8" s="9" t="s">
        <v>94</v>
      </c>
      <c r="E8" s="4"/>
      <c r="F8" s="9" t="s">
        <v>95</v>
      </c>
      <c r="G8" s="4"/>
      <c r="H8" s="9" t="s">
        <v>96</v>
      </c>
      <c r="I8" s="4"/>
      <c r="J8" s="4"/>
      <c r="K8" s="4"/>
      <c r="L8" s="4"/>
      <c r="M8" s="4"/>
    </row>
    <row r="9" spans="2:13" ht="18" customHeight="1" thickBot="1">
      <c r="B9" s="4"/>
      <c r="C9" s="4"/>
      <c r="D9" s="10" t="s">
        <v>97</v>
      </c>
      <c r="E9" s="4"/>
      <c r="F9" s="10" t="s">
        <v>98</v>
      </c>
      <c r="G9" s="4"/>
      <c r="H9" s="10" t="s">
        <v>99</v>
      </c>
      <c r="I9" s="4"/>
      <c r="J9" s="10" t="s">
        <v>65</v>
      </c>
      <c r="K9" s="4"/>
      <c r="L9" s="10" t="s">
        <v>66</v>
      </c>
      <c r="M9" s="4"/>
    </row>
    <row r="10" spans="2:13" ht="18" customHeight="1">
      <c r="B10" s="16" t="s">
        <v>69</v>
      </c>
      <c r="C10" s="4" t="s">
        <v>100</v>
      </c>
      <c r="D10" s="11">
        <f>SUM(F10:L10)</f>
        <v>192469945</v>
      </c>
      <c r="E10" s="11"/>
      <c r="F10" s="11">
        <v>151323696</v>
      </c>
      <c r="G10" s="11"/>
      <c r="H10" s="11">
        <f>39189472-L10</f>
        <v>11754072</v>
      </c>
      <c r="I10" s="11"/>
      <c r="J10" s="11">
        <v>1956777</v>
      </c>
      <c r="K10" s="11"/>
      <c r="L10" s="11">
        <v>27435400</v>
      </c>
      <c r="M10" s="4"/>
    </row>
    <row r="11" spans="2:13" ht="18" customHeight="1">
      <c r="B11" s="16" t="s">
        <v>69</v>
      </c>
      <c r="C11" s="4" t="s">
        <v>101</v>
      </c>
      <c r="D11" s="12">
        <f>SUM(F11:L11)</f>
        <v>1186899</v>
      </c>
      <c r="E11" s="12"/>
      <c r="F11" s="12">
        <v>0</v>
      </c>
      <c r="G11" s="12"/>
      <c r="H11" s="12">
        <f>0-L11</f>
        <v>0</v>
      </c>
      <c r="I11" s="12"/>
      <c r="J11" s="12">
        <v>1186899</v>
      </c>
      <c r="K11" s="12"/>
      <c r="L11" s="12">
        <v>0</v>
      </c>
      <c r="M11" s="4"/>
    </row>
    <row r="12" spans="2:13" ht="18" customHeight="1">
      <c r="B12" s="16" t="s">
        <v>69</v>
      </c>
      <c r="C12" s="4" t="s">
        <v>102</v>
      </c>
      <c r="D12" s="12">
        <f aca="true" t="shared" si="0" ref="D12:D29">SUM(F12:L12)</f>
        <v>3471016</v>
      </c>
      <c r="E12" s="12"/>
      <c r="F12" s="12">
        <v>541576</v>
      </c>
      <c r="G12" s="12"/>
      <c r="H12" s="12">
        <f>2571624-L12</f>
        <v>2571624</v>
      </c>
      <c r="I12" s="12"/>
      <c r="J12" s="12">
        <v>357816</v>
      </c>
      <c r="K12" s="12"/>
      <c r="L12" s="12">
        <v>0</v>
      </c>
      <c r="M12" s="4"/>
    </row>
    <row r="13" spans="2:13" ht="18" customHeight="1">
      <c r="B13" s="16" t="s">
        <v>69</v>
      </c>
      <c r="C13" s="4" t="s">
        <v>103</v>
      </c>
      <c r="D13" s="12">
        <f t="shared" si="0"/>
        <v>35000000</v>
      </c>
      <c r="E13" s="12"/>
      <c r="F13" s="12">
        <v>15053706</v>
      </c>
      <c r="G13" s="12"/>
      <c r="H13" s="12">
        <f>15593336-L13</f>
        <v>15593336</v>
      </c>
      <c r="I13" s="12"/>
      <c r="J13" s="12">
        <v>4352958</v>
      </c>
      <c r="K13" s="12"/>
      <c r="L13" s="12">
        <v>0</v>
      </c>
      <c r="M13" s="4"/>
    </row>
    <row r="14" spans="2:13" ht="18" customHeight="1">
      <c r="B14" s="16" t="s">
        <v>69</v>
      </c>
      <c r="C14" s="4" t="s">
        <v>104</v>
      </c>
      <c r="D14" s="12">
        <f t="shared" si="0"/>
        <v>5300000</v>
      </c>
      <c r="E14" s="12"/>
      <c r="F14" s="12">
        <v>2109708</v>
      </c>
      <c r="G14" s="12"/>
      <c r="H14" s="12">
        <f>3180292-L14</f>
        <v>3180292</v>
      </c>
      <c r="I14" s="12"/>
      <c r="J14" s="12">
        <v>10000</v>
      </c>
      <c r="K14" s="12"/>
      <c r="L14" s="12">
        <v>0</v>
      </c>
      <c r="M14" s="4"/>
    </row>
    <row r="15" spans="2:13" ht="18" customHeight="1">
      <c r="B15" s="16" t="s">
        <v>69</v>
      </c>
      <c r="C15" s="4" t="s">
        <v>105</v>
      </c>
      <c r="D15" s="12">
        <f t="shared" si="0"/>
        <v>14234500</v>
      </c>
      <c r="E15" s="12"/>
      <c r="F15" s="12">
        <v>6961300</v>
      </c>
      <c r="G15" s="12"/>
      <c r="H15" s="12">
        <f>7273200-L15</f>
        <v>4693400</v>
      </c>
      <c r="I15" s="12"/>
      <c r="J15" s="12">
        <v>0</v>
      </c>
      <c r="K15" s="12"/>
      <c r="L15" s="12">
        <v>2579800</v>
      </c>
      <c r="M15" s="4"/>
    </row>
    <row r="16" spans="2:13" ht="18" customHeight="1">
      <c r="B16" s="16" t="s">
        <v>69</v>
      </c>
      <c r="C16" s="4" t="s">
        <v>106</v>
      </c>
      <c r="D16" s="12">
        <f t="shared" si="0"/>
        <v>268100</v>
      </c>
      <c r="E16" s="12"/>
      <c r="F16" s="12">
        <v>137757</v>
      </c>
      <c r="G16" s="12"/>
      <c r="H16" s="12">
        <f>130343-L16</f>
        <v>130343</v>
      </c>
      <c r="I16" s="12"/>
      <c r="J16" s="12">
        <v>0</v>
      </c>
      <c r="K16" s="12"/>
      <c r="L16" s="12">
        <v>0</v>
      </c>
      <c r="M16" s="4"/>
    </row>
    <row r="17" spans="1:13" ht="18" customHeight="1">
      <c r="A17" s="13"/>
      <c r="B17" s="16" t="s">
        <v>69</v>
      </c>
      <c r="C17" s="4" t="s">
        <v>107</v>
      </c>
      <c r="D17" s="12">
        <f t="shared" si="0"/>
        <v>262469800</v>
      </c>
      <c r="E17" s="12"/>
      <c r="F17" s="12">
        <v>157329700</v>
      </c>
      <c r="G17" s="12"/>
      <c r="H17" s="12">
        <f>102171000-L17</f>
        <v>96965000</v>
      </c>
      <c r="I17" s="12"/>
      <c r="J17" s="12">
        <v>2969100</v>
      </c>
      <c r="K17" s="12"/>
      <c r="L17" s="12">
        <v>5206000</v>
      </c>
      <c r="M17" s="4"/>
    </row>
    <row r="18" spans="1:13" ht="18" customHeight="1">
      <c r="A18" s="42"/>
      <c r="B18" s="16" t="s">
        <v>69</v>
      </c>
      <c r="C18" s="4" t="s">
        <v>108</v>
      </c>
      <c r="D18" s="12">
        <f t="shared" si="0"/>
        <v>2266000</v>
      </c>
      <c r="E18" s="12"/>
      <c r="F18" s="12">
        <v>1505634</v>
      </c>
      <c r="G18" s="12"/>
      <c r="H18" s="12">
        <f>706016-L18</f>
        <v>706016</v>
      </c>
      <c r="I18" s="12"/>
      <c r="J18" s="12">
        <v>54350</v>
      </c>
      <c r="K18" s="12"/>
      <c r="L18" s="12">
        <v>0</v>
      </c>
      <c r="M18" s="4"/>
    </row>
    <row r="19" spans="2:12" ht="18" customHeight="1">
      <c r="B19" s="16" t="s">
        <v>69</v>
      </c>
      <c r="C19" s="4" t="s">
        <v>109</v>
      </c>
      <c r="D19" s="12">
        <f t="shared" si="0"/>
        <v>13583</v>
      </c>
      <c r="F19" s="12">
        <v>0</v>
      </c>
      <c r="G19" s="4"/>
      <c r="H19" s="12">
        <v>13583</v>
      </c>
      <c r="I19" s="4"/>
      <c r="J19" s="12">
        <v>0</v>
      </c>
      <c r="K19" s="4"/>
      <c r="L19" s="12">
        <v>0</v>
      </c>
    </row>
    <row r="20" spans="2:13" ht="18" customHeight="1">
      <c r="B20" s="16" t="s">
        <v>69</v>
      </c>
      <c r="C20" s="4" t="s">
        <v>110</v>
      </c>
      <c r="D20" s="12">
        <f t="shared" si="0"/>
        <v>24700000</v>
      </c>
      <c r="E20" s="12"/>
      <c r="F20" s="12">
        <v>15182700</v>
      </c>
      <c r="G20" s="12"/>
      <c r="H20" s="12">
        <f>9082300-L20</f>
        <v>8388300</v>
      </c>
      <c r="I20" s="12"/>
      <c r="J20" s="12">
        <v>435000</v>
      </c>
      <c r="K20" s="12"/>
      <c r="L20" s="12">
        <v>694000</v>
      </c>
      <c r="M20" s="4"/>
    </row>
    <row r="21" spans="2:13" ht="18" customHeight="1">
      <c r="B21" s="16"/>
      <c r="C21" s="4" t="s">
        <v>111</v>
      </c>
      <c r="D21" s="12">
        <f t="shared" si="0"/>
        <v>10122745</v>
      </c>
      <c r="E21" s="12"/>
      <c r="F21" s="12">
        <v>1819779</v>
      </c>
      <c r="G21" s="12"/>
      <c r="H21" s="12">
        <f>7987518-L21</f>
        <v>7987518</v>
      </c>
      <c r="I21" s="12"/>
      <c r="J21" s="12">
        <v>315448</v>
      </c>
      <c r="K21" s="12"/>
      <c r="L21" s="12">
        <v>0</v>
      </c>
      <c r="M21" s="4"/>
    </row>
    <row r="22" spans="2:13" ht="18" customHeight="1">
      <c r="B22" s="4"/>
      <c r="C22" s="4" t="s">
        <v>112</v>
      </c>
      <c r="D22" s="12">
        <f t="shared" si="0"/>
        <v>86513181</v>
      </c>
      <c r="E22" s="12"/>
      <c r="F22" s="12">
        <v>51784015</v>
      </c>
      <c r="G22" s="12"/>
      <c r="H22" s="12">
        <f>28368237-L22</f>
        <v>28368237</v>
      </c>
      <c r="I22" s="12"/>
      <c r="J22" s="12">
        <v>6360929</v>
      </c>
      <c r="K22" s="12"/>
      <c r="L22" s="12">
        <v>0</v>
      </c>
      <c r="M22" s="4"/>
    </row>
    <row r="23" spans="2:13" ht="18" customHeight="1">
      <c r="B23" s="4"/>
      <c r="C23" s="4" t="s">
        <v>113</v>
      </c>
      <c r="D23" s="12">
        <f t="shared" si="0"/>
        <v>27733637</v>
      </c>
      <c r="E23" s="12"/>
      <c r="F23" s="12">
        <v>12138950</v>
      </c>
      <c r="G23" s="12"/>
      <c r="H23" s="12">
        <f>12285082-L23</f>
        <v>12285082</v>
      </c>
      <c r="I23" s="12"/>
      <c r="J23" s="12">
        <v>3309605</v>
      </c>
      <c r="K23" s="12"/>
      <c r="L23" s="12">
        <v>0</v>
      </c>
      <c r="M23" s="4"/>
    </row>
    <row r="24" spans="2:13" ht="18" customHeight="1">
      <c r="B24" s="4"/>
      <c r="C24" s="4" t="s">
        <v>114</v>
      </c>
      <c r="D24" s="12">
        <f t="shared" si="0"/>
        <v>377210</v>
      </c>
      <c r="E24" s="12"/>
      <c r="F24" s="12">
        <v>37078</v>
      </c>
      <c r="G24" s="12"/>
      <c r="H24" s="12">
        <f>333460-L24</f>
        <v>333460</v>
      </c>
      <c r="I24" s="12"/>
      <c r="J24" s="12">
        <v>6672</v>
      </c>
      <c r="K24" s="12"/>
      <c r="L24" s="12">
        <v>0</v>
      </c>
      <c r="M24" s="4"/>
    </row>
    <row r="25" spans="2:13" ht="18" customHeight="1">
      <c r="B25" s="4"/>
      <c r="C25" s="4" t="s">
        <v>115</v>
      </c>
      <c r="D25" s="12">
        <f t="shared" si="0"/>
        <v>2561093</v>
      </c>
      <c r="E25" s="12"/>
      <c r="F25" s="12">
        <v>602447</v>
      </c>
      <c r="G25" s="12"/>
      <c r="H25" s="12">
        <f>1702553-L25</f>
        <v>1702553</v>
      </c>
      <c r="I25" s="12"/>
      <c r="J25" s="12">
        <v>256093</v>
      </c>
      <c r="K25" s="12"/>
      <c r="L25" s="12">
        <v>0</v>
      </c>
      <c r="M25" s="4"/>
    </row>
    <row r="26" spans="2:13" ht="18" customHeight="1">
      <c r="B26" s="4"/>
      <c r="C26" s="4" t="s">
        <v>116</v>
      </c>
      <c r="D26" s="12">
        <f t="shared" si="0"/>
        <v>863850</v>
      </c>
      <c r="E26" s="12"/>
      <c r="F26" s="12">
        <v>219627</v>
      </c>
      <c r="G26" s="12"/>
      <c r="H26" s="12">
        <f>619585-L26</f>
        <v>619585</v>
      </c>
      <c r="I26" s="12"/>
      <c r="J26" s="12">
        <v>24638</v>
      </c>
      <c r="K26" s="12"/>
      <c r="L26" s="12">
        <v>0</v>
      </c>
      <c r="M26" s="4"/>
    </row>
    <row r="27" spans="2:13" ht="18" customHeight="1">
      <c r="B27" s="4"/>
      <c r="C27" s="4" t="s">
        <v>117</v>
      </c>
      <c r="D27" s="12">
        <f t="shared" si="0"/>
        <v>2691016</v>
      </c>
      <c r="E27" s="12"/>
      <c r="F27" s="12">
        <v>2366326</v>
      </c>
      <c r="G27" s="12"/>
      <c r="H27" s="12">
        <f>291377-L27</f>
        <v>291377</v>
      </c>
      <c r="I27" s="12"/>
      <c r="J27" s="12">
        <v>33313</v>
      </c>
      <c r="K27" s="12"/>
      <c r="L27" s="12">
        <v>0</v>
      </c>
      <c r="M27" s="4"/>
    </row>
    <row r="28" spans="2:13" ht="18" customHeight="1">
      <c r="B28" s="4"/>
      <c r="C28" s="4" t="s">
        <v>118</v>
      </c>
      <c r="D28" s="12">
        <f t="shared" si="0"/>
        <v>25058026</v>
      </c>
      <c r="E28" s="12"/>
      <c r="F28" s="12">
        <v>8931871</v>
      </c>
      <c r="G28" s="12"/>
      <c r="H28" s="12">
        <f>16052496-L28</f>
        <v>16052496</v>
      </c>
      <c r="I28" s="12"/>
      <c r="J28" s="12">
        <v>73659</v>
      </c>
      <c r="K28" s="12"/>
      <c r="L28" s="12">
        <v>0</v>
      </c>
      <c r="M28" s="4"/>
    </row>
    <row r="29" spans="2:13" ht="18" customHeight="1" thickBot="1">
      <c r="B29" s="4"/>
      <c r="C29" s="4" t="s">
        <v>119</v>
      </c>
      <c r="D29" s="12">
        <f t="shared" si="0"/>
        <v>108438338</v>
      </c>
      <c r="E29" s="12"/>
      <c r="F29" s="12">
        <v>68821228</v>
      </c>
      <c r="G29" s="12"/>
      <c r="H29" s="12">
        <f>39035737-L29</f>
        <v>39035737</v>
      </c>
      <c r="I29" s="12"/>
      <c r="J29" s="12">
        <v>581373</v>
      </c>
      <c r="K29" s="12"/>
      <c r="L29" s="12">
        <v>0</v>
      </c>
      <c r="M29" s="4"/>
    </row>
    <row r="30" spans="2:13" ht="18.75" customHeight="1" thickBot="1">
      <c r="B30" s="4"/>
      <c r="C30" s="4" t="s">
        <v>120</v>
      </c>
      <c r="D30" s="14">
        <f>SUM(D10:D29)</f>
        <v>805738939</v>
      </c>
      <c r="E30" s="11"/>
      <c r="F30" s="14">
        <f>SUM(F10:F29)</f>
        <v>496867098</v>
      </c>
      <c r="G30" s="11"/>
      <c r="H30" s="14">
        <f>SUM(H10:H29)</f>
        <v>250672011</v>
      </c>
      <c r="I30" s="11"/>
      <c r="J30" s="14">
        <f>SUM(J10:J29)</f>
        <v>22284630</v>
      </c>
      <c r="K30" s="11"/>
      <c r="L30" s="14">
        <f>SUM(L10:L29)</f>
        <v>35915200</v>
      </c>
      <c r="M30" s="4"/>
    </row>
    <row r="31" spans="3:13" ht="3.75" customHeight="1" thickBot="1">
      <c r="C31" s="4"/>
      <c r="D31" s="15"/>
      <c r="E31" s="12"/>
      <c r="F31" s="15"/>
      <c r="G31" s="12"/>
      <c r="H31" s="15"/>
      <c r="I31" s="12"/>
      <c r="J31" s="15"/>
      <c r="K31" s="12"/>
      <c r="L31" s="15"/>
      <c r="M31" s="4"/>
    </row>
    <row r="32" spans="4:12" ht="3.75" customHeight="1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3.75" customHeight="1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3.75" customHeight="1">
      <c r="D34" s="17"/>
      <c r="E34" s="17"/>
      <c r="F34" s="17"/>
      <c r="G34" s="17"/>
      <c r="H34" s="17"/>
      <c r="I34" s="17"/>
      <c r="J34" s="17"/>
      <c r="K34" s="17"/>
      <c r="L34" s="17"/>
    </row>
    <row r="35" spans="4:13" ht="18" customHeight="1"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8" customHeight="1">
      <c r="B36" s="4"/>
      <c r="C36" s="4" t="s">
        <v>121</v>
      </c>
      <c r="E36" s="4"/>
      <c r="F36" s="4"/>
      <c r="G36" s="4"/>
      <c r="H36" s="4"/>
      <c r="I36" s="4"/>
      <c r="J36" s="4"/>
      <c r="K36" s="4"/>
      <c r="L36" s="4"/>
      <c r="M36" s="4"/>
    </row>
    <row r="37" spans="2:13" ht="18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8" customHeight="1">
      <c r="B38" s="4"/>
      <c r="C38" s="4"/>
      <c r="D38" s="12"/>
      <c r="E38" s="4"/>
      <c r="F38" s="12"/>
      <c r="G38" s="12"/>
      <c r="H38" s="12"/>
      <c r="I38" s="12"/>
      <c r="J38" s="12"/>
      <c r="K38" s="12"/>
      <c r="L38" s="12"/>
      <c r="M38" s="4"/>
    </row>
    <row r="39" spans="2:13" ht="18" customHeight="1">
      <c r="B39" s="4"/>
      <c r="C39" s="4"/>
      <c r="D39" s="12"/>
      <c r="E39" s="4"/>
      <c r="F39" s="12"/>
      <c r="G39" s="12"/>
      <c r="H39" s="12"/>
      <c r="I39" s="12"/>
      <c r="J39" s="12"/>
      <c r="K39" s="12"/>
      <c r="L39" s="12"/>
      <c r="M39" s="4"/>
    </row>
    <row r="40" spans="2:13" ht="18" customHeight="1">
      <c r="B40" s="4"/>
      <c r="C40" s="4"/>
      <c r="D40" s="12"/>
      <c r="E40" s="4"/>
      <c r="F40" s="12"/>
      <c r="G40" s="12"/>
      <c r="H40" s="12"/>
      <c r="I40" s="12"/>
      <c r="J40" s="12"/>
      <c r="K40" s="12"/>
      <c r="L40" s="12"/>
      <c r="M40" s="4"/>
    </row>
    <row r="41" spans="2:13" ht="18" customHeight="1">
      <c r="B41" s="4"/>
      <c r="C41" s="4"/>
      <c r="D41" s="58"/>
      <c r="E41" s="33"/>
      <c r="F41" s="58"/>
      <c r="G41" s="58"/>
      <c r="H41" s="58"/>
      <c r="I41" s="58"/>
      <c r="J41" s="58"/>
      <c r="K41" s="58"/>
      <c r="L41" s="58"/>
      <c r="M41" s="4"/>
    </row>
    <row r="42" spans="2:13" s="32" customFormat="1" ht="18" customHeight="1">
      <c r="B42" s="33"/>
      <c r="C42" s="33"/>
      <c r="D42" s="59"/>
      <c r="E42" s="33"/>
      <c r="F42" s="59"/>
      <c r="G42" s="33"/>
      <c r="H42" s="59"/>
      <c r="I42" s="33"/>
      <c r="J42" s="59"/>
      <c r="K42" s="33"/>
      <c r="L42" s="59"/>
      <c r="M42" s="33"/>
    </row>
    <row r="43" spans="2:13" ht="18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8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8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8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8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8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8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8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8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8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8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8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8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8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8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8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8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8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8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8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8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8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8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8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8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8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8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8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8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8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8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8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8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8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</sheetData>
  <printOptions/>
  <pageMargins left="0.51" right="0.59" top="0.3" bottom="0.6" header="0.5" footer="0.5"/>
  <pageSetup fitToHeight="1" fitToWidth="1" horizontalDpi="600" verticalDpi="600" orientation="landscape" scale="86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6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2.4453125" style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3" ht="24" customHeight="1">
      <c r="B5" s="4"/>
      <c r="C5" s="5" t="s">
        <v>122</v>
      </c>
      <c r="D5" s="5"/>
      <c r="E5" s="6"/>
      <c r="F5" s="7"/>
      <c r="G5" s="6"/>
      <c r="H5" s="6"/>
      <c r="I5" s="6"/>
      <c r="J5" s="6"/>
      <c r="K5" s="6" t="s">
        <v>123</v>
      </c>
      <c r="L5" s="8"/>
      <c r="M5" s="4"/>
    </row>
    <row r="6" spans="2:13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ht="19.5" customHeight="1">
      <c r="B8" s="4"/>
      <c r="C8" s="4"/>
      <c r="D8" s="9" t="s">
        <v>94</v>
      </c>
      <c r="E8" s="4"/>
      <c r="F8" s="9" t="s">
        <v>95</v>
      </c>
      <c r="G8" s="4"/>
      <c r="H8" s="9" t="s">
        <v>96</v>
      </c>
      <c r="I8" s="4"/>
      <c r="J8" s="4"/>
      <c r="K8" s="4"/>
      <c r="L8" s="4"/>
      <c r="M8" s="4"/>
    </row>
    <row r="9" spans="2:13" ht="19.5" customHeight="1" thickBot="1">
      <c r="B9" s="4"/>
      <c r="C9" s="4"/>
      <c r="D9" s="10" t="s">
        <v>97</v>
      </c>
      <c r="E9" s="4"/>
      <c r="F9" s="10" t="s">
        <v>98</v>
      </c>
      <c r="G9" s="4"/>
      <c r="H9" s="10" t="s">
        <v>99</v>
      </c>
      <c r="I9" s="4"/>
      <c r="J9" s="10" t="s">
        <v>65</v>
      </c>
      <c r="K9" s="4"/>
      <c r="L9" s="10" t="s">
        <v>66</v>
      </c>
      <c r="M9" s="4"/>
    </row>
    <row r="10" spans="2:13" ht="24" customHeight="1">
      <c r="B10" s="4"/>
      <c r="C10" s="4" t="s">
        <v>124</v>
      </c>
      <c r="D10" s="11">
        <f aca="true" t="shared" si="0" ref="D10:D22">SUM(F10:L10)</f>
        <v>249830713</v>
      </c>
      <c r="E10" s="11"/>
      <c r="F10" s="11">
        <v>191804425</v>
      </c>
      <c r="G10" s="11"/>
      <c r="H10" s="11">
        <f>52610594-L10</f>
        <v>52610594</v>
      </c>
      <c r="I10" s="11"/>
      <c r="J10" s="11">
        <v>5415694</v>
      </c>
      <c r="K10" s="11"/>
      <c r="L10" s="11">
        <v>0</v>
      </c>
      <c r="M10" s="4"/>
    </row>
    <row r="11" spans="2:13" ht="24" customHeight="1">
      <c r="B11" s="4"/>
      <c r="C11" s="4" t="s">
        <v>125</v>
      </c>
      <c r="D11" s="12">
        <f t="shared" si="0"/>
        <v>10893064</v>
      </c>
      <c r="E11" s="12"/>
      <c r="F11" s="12">
        <v>6649113</v>
      </c>
      <c r="G11" s="12"/>
      <c r="H11" s="12">
        <f>4023339-L11</f>
        <v>4023339</v>
      </c>
      <c r="I11" s="12"/>
      <c r="J11" s="12">
        <v>220612</v>
      </c>
      <c r="K11" s="12"/>
      <c r="L11" s="12">
        <v>0</v>
      </c>
      <c r="M11" s="4"/>
    </row>
    <row r="12" spans="2:13" ht="24" customHeight="1">
      <c r="B12" s="4"/>
      <c r="C12" s="4" t="s">
        <v>126</v>
      </c>
      <c r="D12" s="12">
        <f t="shared" si="0"/>
        <v>86107053</v>
      </c>
      <c r="E12" s="12"/>
      <c r="F12" s="12">
        <v>52454440</v>
      </c>
      <c r="G12" s="12"/>
      <c r="H12" s="12">
        <f>27393268-L12</f>
        <v>27393268</v>
      </c>
      <c r="I12" s="12"/>
      <c r="J12" s="12">
        <v>6259345</v>
      </c>
      <c r="K12" s="12"/>
      <c r="L12" s="12">
        <v>0</v>
      </c>
      <c r="M12" s="4"/>
    </row>
    <row r="13" spans="2:13" ht="24" customHeight="1">
      <c r="B13" s="4"/>
      <c r="C13" s="4" t="s">
        <v>0</v>
      </c>
      <c r="D13" s="12">
        <f t="shared" si="0"/>
        <v>6193114</v>
      </c>
      <c r="E13" s="12"/>
      <c r="F13" s="12">
        <v>3951917</v>
      </c>
      <c r="G13" s="12"/>
      <c r="H13" s="12">
        <f>2106323-L13</f>
        <v>2106323</v>
      </c>
      <c r="I13" s="12"/>
      <c r="J13" s="12">
        <v>134874</v>
      </c>
      <c r="K13" s="12"/>
      <c r="L13" s="12">
        <v>0</v>
      </c>
      <c r="M13" s="4"/>
    </row>
    <row r="14" spans="2:13" ht="24" customHeight="1">
      <c r="B14" s="4"/>
      <c r="C14" s="4" t="s">
        <v>1</v>
      </c>
      <c r="D14" s="12">
        <f t="shared" si="0"/>
        <v>10551330</v>
      </c>
      <c r="E14" s="12"/>
      <c r="F14" s="12">
        <v>5051616</v>
      </c>
      <c r="G14" s="12"/>
      <c r="H14" s="12">
        <f>5272427-L14</f>
        <v>5272427</v>
      </c>
      <c r="I14" s="12"/>
      <c r="J14" s="12">
        <v>227287</v>
      </c>
      <c r="K14" s="12"/>
      <c r="L14" s="12">
        <v>0</v>
      </c>
      <c r="M14" s="4"/>
    </row>
    <row r="15" spans="1:13" ht="24" customHeight="1">
      <c r="A15" s="39"/>
      <c r="B15" s="4"/>
      <c r="C15" s="4" t="s">
        <v>2</v>
      </c>
      <c r="D15" s="12">
        <f t="shared" si="0"/>
        <v>14301140</v>
      </c>
      <c r="E15" s="12"/>
      <c r="F15" s="12">
        <v>8776498</v>
      </c>
      <c r="G15" s="12"/>
      <c r="H15" s="12">
        <f>3717393-L15</f>
        <v>3717393</v>
      </c>
      <c r="I15" s="12"/>
      <c r="J15" s="12">
        <v>1807249</v>
      </c>
      <c r="K15" s="12"/>
      <c r="L15" s="12">
        <v>0</v>
      </c>
      <c r="M15" s="4"/>
    </row>
    <row r="16" spans="1:13" ht="24" customHeight="1">
      <c r="A16" s="13"/>
      <c r="B16" s="4"/>
      <c r="C16" s="4" t="s">
        <v>3</v>
      </c>
      <c r="D16" s="12">
        <f t="shared" si="0"/>
        <v>50517473</v>
      </c>
      <c r="E16" s="12"/>
      <c r="F16" s="12">
        <v>15001729</v>
      </c>
      <c r="G16" s="12"/>
      <c r="H16" s="12">
        <f>34344204-L16</f>
        <v>6908804</v>
      </c>
      <c r="I16" s="12"/>
      <c r="J16" s="12">
        <v>1171540</v>
      </c>
      <c r="K16" s="12"/>
      <c r="L16" s="12">
        <v>27435400</v>
      </c>
      <c r="M16" s="4"/>
    </row>
    <row r="17" spans="2:13" ht="24" customHeight="1">
      <c r="B17" s="4"/>
      <c r="C17" s="4" t="s">
        <v>4</v>
      </c>
      <c r="D17" s="12">
        <f t="shared" si="0"/>
        <v>35890268</v>
      </c>
      <c r="E17" s="12"/>
      <c r="F17" s="12">
        <v>22253190</v>
      </c>
      <c r="G17" s="12"/>
      <c r="H17" s="12">
        <f>12960964-L17</f>
        <v>12960964</v>
      </c>
      <c r="I17" s="12"/>
      <c r="J17" s="12">
        <v>676114</v>
      </c>
      <c r="K17" s="12"/>
      <c r="L17" s="12">
        <v>0</v>
      </c>
      <c r="M17" s="4"/>
    </row>
    <row r="18" spans="2:13" ht="24" customHeight="1">
      <c r="B18" s="4"/>
      <c r="C18" s="4" t="s">
        <v>5</v>
      </c>
      <c r="D18" s="12">
        <f t="shared" si="0"/>
        <v>31220781</v>
      </c>
      <c r="E18" s="12"/>
      <c r="F18" s="12">
        <v>17049729</v>
      </c>
      <c r="G18" s="12"/>
      <c r="H18" s="12">
        <f>11383895-L18</f>
        <v>11383895</v>
      </c>
      <c r="I18" s="12"/>
      <c r="J18" s="12">
        <v>2787157</v>
      </c>
      <c r="K18" s="12"/>
      <c r="L18" s="12">
        <v>0</v>
      </c>
      <c r="M18" s="4"/>
    </row>
    <row r="19" spans="2:13" ht="24" customHeight="1">
      <c r="B19" s="4"/>
      <c r="C19" s="4" t="s">
        <v>6</v>
      </c>
      <c r="D19" s="12">
        <f t="shared" si="0"/>
        <v>33657461</v>
      </c>
      <c r="E19" s="12"/>
      <c r="F19" s="12">
        <v>12053569</v>
      </c>
      <c r="G19" s="12"/>
      <c r="H19" s="12">
        <f>21487889-L19</f>
        <v>18908089</v>
      </c>
      <c r="I19" s="12"/>
      <c r="J19" s="12">
        <v>116003</v>
      </c>
      <c r="K19" s="12"/>
      <c r="L19" s="12">
        <v>2579800</v>
      </c>
      <c r="M19" s="4"/>
    </row>
    <row r="20" spans="2:13" ht="24" customHeight="1">
      <c r="B20" s="4"/>
      <c r="C20" s="4" t="s">
        <v>7</v>
      </c>
      <c r="D20" s="12">
        <f t="shared" si="0"/>
        <v>250117303</v>
      </c>
      <c r="E20" s="12"/>
      <c r="F20" s="12">
        <v>146474172</v>
      </c>
      <c r="G20" s="12"/>
      <c r="H20" s="12">
        <f>100609376-L20</f>
        <v>95403376</v>
      </c>
      <c r="I20" s="12"/>
      <c r="J20" s="12">
        <v>3033755</v>
      </c>
      <c r="K20" s="12"/>
      <c r="L20" s="12">
        <v>5206000</v>
      </c>
      <c r="M20" s="4"/>
    </row>
    <row r="21" spans="2:12" ht="24" customHeight="1">
      <c r="B21" s="4"/>
      <c r="C21" s="4" t="s">
        <v>8</v>
      </c>
      <c r="D21" s="12">
        <f t="shared" si="0"/>
        <v>2034990</v>
      </c>
      <c r="F21" s="12">
        <v>361800</v>
      </c>
      <c r="G21" s="4"/>
      <c r="H21" s="12">
        <f>1673190-L21</f>
        <v>1673190</v>
      </c>
      <c r="I21" s="4"/>
      <c r="J21" s="12">
        <v>0</v>
      </c>
      <c r="K21" s="4"/>
      <c r="L21" s="12">
        <v>0</v>
      </c>
    </row>
    <row r="22" spans="2:13" ht="24" customHeight="1" thickBot="1">
      <c r="B22" s="4"/>
      <c r="C22" s="4" t="s">
        <v>9</v>
      </c>
      <c r="D22" s="12">
        <f t="shared" si="0"/>
        <v>24424249</v>
      </c>
      <c r="E22" s="12"/>
      <c r="F22" s="12">
        <v>14984900</v>
      </c>
      <c r="G22" s="12"/>
      <c r="H22" s="12">
        <f>9004349-L22</f>
        <v>8310349</v>
      </c>
      <c r="I22" s="12"/>
      <c r="J22" s="12">
        <v>435000</v>
      </c>
      <c r="K22" s="12"/>
      <c r="L22" s="12">
        <v>694000</v>
      </c>
      <c r="M22" s="4"/>
    </row>
    <row r="23" spans="2:13" ht="24" customHeight="1" thickBot="1">
      <c r="B23" s="4"/>
      <c r="C23" s="4" t="s">
        <v>120</v>
      </c>
      <c r="D23" s="14">
        <f>SUM(D10:D22)</f>
        <v>805738939</v>
      </c>
      <c r="E23" s="11"/>
      <c r="F23" s="14">
        <f>SUM(F10:F22)</f>
        <v>496867098</v>
      </c>
      <c r="G23" s="11"/>
      <c r="H23" s="14">
        <f>SUM(H10:H22)</f>
        <v>250672011</v>
      </c>
      <c r="I23" s="11"/>
      <c r="J23" s="14">
        <f>SUM(J10:J22)</f>
        <v>22284630</v>
      </c>
      <c r="K23" s="11"/>
      <c r="L23" s="14">
        <f>SUM(L10:L22)</f>
        <v>35915200</v>
      </c>
      <c r="M23" s="4"/>
    </row>
    <row r="24" spans="3:13" ht="3.75" customHeight="1" thickBot="1">
      <c r="C24" s="4"/>
      <c r="D24" s="15"/>
      <c r="E24" s="12"/>
      <c r="F24" s="15"/>
      <c r="G24" s="12"/>
      <c r="H24" s="15"/>
      <c r="I24" s="12"/>
      <c r="J24" s="15"/>
      <c r="K24" s="12"/>
      <c r="L24" s="15"/>
      <c r="M24" s="4"/>
    </row>
    <row r="25" spans="3:13" ht="24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ht="24" customHeight="1"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6.5" customHeight="1">
      <c r="B28" s="4"/>
      <c r="C28" s="4"/>
      <c r="D28" s="12"/>
      <c r="E28" s="4"/>
      <c r="F28" s="12"/>
      <c r="G28" s="12"/>
      <c r="H28" s="12"/>
      <c r="I28" s="12"/>
      <c r="J28" s="12"/>
      <c r="K28" s="12"/>
      <c r="L28" s="12"/>
      <c r="M28" s="4"/>
    </row>
    <row r="29" spans="2:13" ht="16.5" customHeight="1">
      <c r="B29" s="4"/>
      <c r="C29" s="4"/>
      <c r="D29" s="12"/>
      <c r="E29" s="4"/>
      <c r="F29" s="12"/>
      <c r="G29" s="12"/>
      <c r="H29" s="12"/>
      <c r="I29" s="12"/>
      <c r="J29" s="12"/>
      <c r="K29" s="12"/>
      <c r="L29" s="12"/>
      <c r="M29" s="4"/>
    </row>
    <row r="30" spans="2:13" ht="16.5" customHeight="1">
      <c r="B30" s="4"/>
      <c r="C30" s="4"/>
      <c r="D30" s="12"/>
      <c r="E30" s="4"/>
      <c r="F30" s="12"/>
      <c r="G30" s="12"/>
      <c r="H30" s="12"/>
      <c r="I30" s="12"/>
      <c r="J30" s="12"/>
      <c r="K30" s="12"/>
      <c r="L30" s="12"/>
      <c r="M30" s="4"/>
    </row>
    <row r="31" spans="2:13" ht="16.5" customHeight="1">
      <c r="B31" s="4"/>
      <c r="C31" s="4"/>
      <c r="D31" s="58"/>
      <c r="E31" s="33"/>
      <c r="F31" s="58"/>
      <c r="G31" s="58"/>
      <c r="H31" s="58"/>
      <c r="I31" s="58"/>
      <c r="J31" s="58"/>
      <c r="K31" s="58"/>
      <c r="L31" s="58"/>
      <c r="M31" s="4"/>
    </row>
    <row r="32" spans="2:13" s="32" customFormat="1" ht="16.5" customHeight="1">
      <c r="B32" s="33"/>
      <c r="C32" s="33"/>
      <c r="D32" s="59"/>
      <c r="E32" s="33"/>
      <c r="F32" s="59"/>
      <c r="G32" s="33"/>
      <c r="H32" s="59"/>
      <c r="I32" s="33"/>
      <c r="J32" s="59"/>
      <c r="K32" s="33"/>
      <c r="L32" s="59"/>
      <c r="M32" s="33"/>
    </row>
    <row r="33" spans="2:13" ht="16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6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6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</sheetData>
  <printOptions/>
  <pageMargins left="0.66" right="0.49" top="0.3" bottom="0.6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CX64"/>
  <sheetViews>
    <sheetView defaultGridColor="0" zoomScale="75" zoomScaleNormal="75" colorId="22" workbookViewId="0" topLeftCell="A1">
      <selection activeCell="C17" sqref="C17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4" width="13.4453125" style="1" customWidth="1"/>
    <col min="15" max="17" width="12.77734375" style="1" customWidth="1"/>
    <col min="18" max="18" width="14.77734375" style="1" customWidth="1"/>
    <col min="19" max="16384" width="9.77734375" style="1" customWidth="1"/>
  </cols>
  <sheetData>
    <row r="2" spans="9:17" ht="27">
      <c r="I2" s="43" t="s">
        <v>10</v>
      </c>
      <c r="Q2" s="4"/>
    </row>
    <row r="3" spans="2:30" ht="15">
      <c r="B3" s="18"/>
      <c r="C3" s="4"/>
      <c r="D3" s="4"/>
      <c r="E3" s="4"/>
      <c r="F3" s="4"/>
      <c r="G3" s="4"/>
      <c r="H3" s="4"/>
      <c r="J3" s="4"/>
      <c r="K3" s="4"/>
      <c r="L3" s="18"/>
      <c r="Q3" s="3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5">
      <c r="B4" s="4"/>
      <c r="C4" s="4"/>
      <c r="D4" s="4"/>
      <c r="E4" s="4"/>
      <c r="F4" s="4"/>
      <c r="G4" s="4"/>
      <c r="H4" s="4"/>
      <c r="J4" s="4"/>
      <c r="K4" s="4"/>
      <c r="L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4" customHeight="1">
      <c r="B5" s="4"/>
      <c r="C5" s="4"/>
      <c r="D5" s="19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16</v>
      </c>
      <c r="K5" s="20" t="s">
        <v>17</v>
      </c>
      <c r="L5" s="20" t="s">
        <v>18</v>
      </c>
      <c r="M5" s="20" t="s">
        <v>19</v>
      </c>
      <c r="N5" s="20" t="s">
        <v>20</v>
      </c>
      <c r="O5" s="20" t="s">
        <v>21</v>
      </c>
      <c r="P5" s="20" t="s">
        <v>22</v>
      </c>
      <c r="Q5" s="20" t="s">
        <v>23</v>
      </c>
      <c r="R5" s="21" t="s">
        <v>24</v>
      </c>
      <c r="U5" s="4"/>
      <c r="V5" s="9"/>
      <c r="W5" s="4"/>
      <c r="X5" s="9"/>
      <c r="Y5" s="4"/>
      <c r="Z5" s="9"/>
      <c r="AA5" s="4"/>
      <c r="AB5" s="4"/>
      <c r="AC5" s="4"/>
      <c r="AD5" s="4"/>
    </row>
    <row r="6" spans="2:102" ht="24" customHeight="1">
      <c r="B6" s="4"/>
      <c r="C6" s="4"/>
      <c r="D6" s="22" t="s">
        <v>25</v>
      </c>
      <c r="E6" s="22" t="s">
        <v>26</v>
      </c>
      <c r="F6" s="22" t="s">
        <v>27</v>
      </c>
      <c r="G6" s="22" t="s">
        <v>28</v>
      </c>
      <c r="H6" s="22" t="s">
        <v>29</v>
      </c>
      <c r="I6" s="22" t="s">
        <v>30</v>
      </c>
      <c r="J6" s="22" t="s">
        <v>31</v>
      </c>
      <c r="K6" s="22" t="s">
        <v>32</v>
      </c>
      <c r="L6" s="22" t="s">
        <v>33</v>
      </c>
      <c r="M6" s="22" t="s">
        <v>34</v>
      </c>
      <c r="N6" s="22" t="s">
        <v>35</v>
      </c>
      <c r="O6" s="22" t="s">
        <v>36</v>
      </c>
      <c r="P6" s="22" t="s">
        <v>37</v>
      </c>
      <c r="Q6" s="22" t="s">
        <v>38</v>
      </c>
      <c r="R6" s="23" t="s">
        <v>94</v>
      </c>
      <c r="T6" s="32"/>
      <c r="U6" s="33"/>
      <c r="V6" s="60"/>
      <c r="W6" s="33"/>
      <c r="X6" s="60"/>
      <c r="Y6" s="33"/>
      <c r="Z6" s="60"/>
      <c r="AA6" s="33"/>
      <c r="AB6" s="60"/>
      <c r="AC6" s="33"/>
      <c r="AD6" s="60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</row>
    <row r="7" spans="2:30" ht="25.5" customHeight="1">
      <c r="B7" s="4"/>
      <c r="C7" s="16" t="s">
        <v>69</v>
      </c>
      <c r="D7" s="24" t="s">
        <v>39</v>
      </c>
      <c r="E7" s="25">
        <v>98065064</v>
      </c>
      <c r="F7" s="25">
        <v>5652173</v>
      </c>
      <c r="G7" s="25">
        <v>6396497</v>
      </c>
      <c r="H7" s="25">
        <v>340640</v>
      </c>
      <c r="I7" s="25">
        <v>9788768</v>
      </c>
      <c r="J7" s="25">
        <v>7614291</v>
      </c>
      <c r="K7" s="25">
        <v>35382877</v>
      </c>
      <c r="L7" s="25">
        <v>13123820</v>
      </c>
      <c r="M7" s="25">
        <v>14761933</v>
      </c>
      <c r="N7" s="25">
        <v>0</v>
      </c>
      <c r="O7" s="25">
        <v>391607</v>
      </c>
      <c r="P7" s="25">
        <v>952275</v>
      </c>
      <c r="Q7" s="25">
        <v>0</v>
      </c>
      <c r="R7" s="26">
        <f>SUM(E7:Q7)</f>
        <v>192469945</v>
      </c>
      <c r="U7" s="4"/>
      <c r="V7" s="11"/>
      <c r="W7" s="11"/>
      <c r="X7" s="11"/>
      <c r="Y7" s="11"/>
      <c r="Z7" s="11"/>
      <c r="AA7" s="11"/>
      <c r="AB7" s="11"/>
      <c r="AC7" s="11"/>
      <c r="AD7" s="12"/>
    </row>
    <row r="8" spans="2:30" ht="25.5" customHeight="1">
      <c r="B8" s="4"/>
      <c r="C8" s="16" t="s">
        <v>69</v>
      </c>
      <c r="D8" s="24" t="s">
        <v>40</v>
      </c>
      <c r="E8" s="27">
        <v>1186899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f>SUM(E8:Q8)</f>
        <v>1186899</v>
      </c>
      <c r="U8" s="4"/>
      <c r="V8" s="12"/>
      <c r="W8" s="12"/>
      <c r="X8" s="12"/>
      <c r="Y8" s="12"/>
      <c r="Z8" s="12"/>
      <c r="AA8" s="12"/>
      <c r="AB8" s="12"/>
      <c r="AC8" s="12"/>
      <c r="AD8" s="12"/>
    </row>
    <row r="9" spans="2:30" ht="25.5" customHeight="1">
      <c r="B9" s="4"/>
      <c r="C9" s="16" t="s">
        <v>69</v>
      </c>
      <c r="D9" s="24" t="s">
        <v>37</v>
      </c>
      <c r="E9" s="27">
        <v>1560000</v>
      </c>
      <c r="F9" s="27">
        <v>233000</v>
      </c>
      <c r="G9" s="27">
        <v>923600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403816</v>
      </c>
      <c r="N9" s="27">
        <v>0</v>
      </c>
      <c r="O9" s="27">
        <v>0</v>
      </c>
      <c r="P9" s="27">
        <v>350600</v>
      </c>
      <c r="Q9" s="27">
        <v>0</v>
      </c>
      <c r="R9" s="28">
        <f aca="true" t="shared" si="0" ref="R9:R26">SUM(E9:Q9)</f>
        <v>3471016</v>
      </c>
      <c r="U9" s="4"/>
      <c r="V9" s="12"/>
      <c r="W9" s="12"/>
      <c r="X9" s="12"/>
      <c r="Y9" s="12"/>
      <c r="Z9" s="12"/>
      <c r="AA9" s="12"/>
      <c r="AB9" s="12"/>
      <c r="AC9" s="12"/>
      <c r="AD9" s="12"/>
    </row>
    <row r="10" spans="2:30" ht="25.5" customHeight="1">
      <c r="B10" s="4"/>
      <c r="C10" s="16" t="s">
        <v>69</v>
      </c>
      <c r="D10" s="24" t="s">
        <v>41</v>
      </c>
      <c r="E10" s="27">
        <v>9477685</v>
      </c>
      <c r="F10" s="27">
        <v>3820127</v>
      </c>
      <c r="G10" s="27">
        <v>485710</v>
      </c>
      <c r="H10" s="27">
        <v>1994989</v>
      </c>
      <c r="I10" s="27">
        <v>458109</v>
      </c>
      <c r="J10" s="27">
        <v>5476634</v>
      </c>
      <c r="K10" s="27">
        <v>4155193</v>
      </c>
      <c r="L10" s="27">
        <v>2039275</v>
      </c>
      <c r="M10" s="27">
        <v>5470648</v>
      </c>
      <c r="N10" s="27">
        <v>1621630</v>
      </c>
      <c r="O10" s="27">
        <v>0</v>
      </c>
      <c r="P10" s="27">
        <v>0</v>
      </c>
      <c r="Q10" s="27">
        <v>0</v>
      </c>
      <c r="R10" s="28">
        <f t="shared" si="0"/>
        <v>35000000</v>
      </c>
      <c r="U10" s="4"/>
      <c r="V10" s="12"/>
      <c r="W10" s="12"/>
      <c r="X10" s="12"/>
      <c r="Y10" s="12"/>
      <c r="Z10" s="12"/>
      <c r="AA10" s="12"/>
      <c r="AB10" s="12"/>
      <c r="AC10" s="12"/>
      <c r="AD10" s="12"/>
    </row>
    <row r="11" spans="2:30" ht="25.5" customHeight="1">
      <c r="B11" s="4"/>
      <c r="C11" s="16" t="s">
        <v>69</v>
      </c>
      <c r="D11" s="24" t="s">
        <v>42</v>
      </c>
      <c r="E11" s="27">
        <v>5300000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f t="shared" si="0"/>
        <v>5300000</v>
      </c>
      <c r="U11" s="4"/>
      <c r="V11" s="12"/>
      <c r="W11" s="12"/>
      <c r="X11" s="12"/>
      <c r="Y11" s="12"/>
      <c r="Z11" s="12"/>
      <c r="AA11" s="12"/>
      <c r="AB11" s="12"/>
      <c r="AC11" s="12"/>
      <c r="AD11" s="12"/>
    </row>
    <row r="12" spans="2:30" ht="25.5" customHeight="1">
      <c r="B12" s="4"/>
      <c r="C12" s="16" t="s">
        <v>69</v>
      </c>
      <c r="D12" s="24" t="s">
        <v>43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353100</v>
      </c>
      <c r="L12" s="27">
        <v>440846</v>
      </c>
      <c r="M12" s="27">
        <v>416500</v>
      </c>
      <c r="N12" s="27">
        <v>13024054</v>
      </c>
      <c r="O12" s="27">
        <v>0</v>
      </c>
      <c r="P12" s="27">
        <v>0</v>
      </c>
      <c r="Q12" s="27">
        <v>0</v>
      </c>
      <c r="R12" s="28">
        <f t="shared" si="0"/>
        <v>14234500</v>
      </c>
      <c r="U12" s="4"/>
      <c r="V12" s="12"/>
      <c r="W12" s="12"/>
      <c r="X12" s="12"/>
      <c r="Y12" s="12"/>
      <c r="Z12" s="12"/>
      <c r="AA12" s="12"/>
      <c r="AB12" s="12"/>
      <c r="AC12" s="12"/>
      <c r="AD12" s="12"/>
    </row>
    <row r="13" spans="2:30" ht="25.5" customHeight="1">
      <c r="B13" s="4"/>
      <c r="C13" s="16" t="s">
        <v>69</v>
      </c>
      <c r="D13" s="24" t="s">
        <v>44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268100</v>
      </c>
      <c r="O13" s="27">
        <v>0</v>
      </c>
      <c r="P13" s="27">
        <v>0</v>
      </c>
      <c r="Q13" s="27">
        <v>0</v>
      </c>
      <c r="R13" s="28">
        <f t="shared" si="0"/>
        <v>268100</v>
      </c>
      <c r="U13" s="4"/>
      <c r="V13" s="12"/>
      <c r="W13" s="12"/>
      <c r="X13" s="12"/>
      <c r="Y13" s="12"/>
      <c r="Z13" s="12"/>
      <c r="AA13" s="12"/>
      <c r="AB13" s="12"/>
      <c r="AC13" s="12"/>
      <c r="AD13" s="12"/>
    </row>
    <row r="14" spans="2:30" ht="25.5" customHeight="1">
      <c r="B14" s="4"/>
      <c r="C14" s="16" t="s">
        <v>69</v>
      </c>
      <c r="D14" s="24" t="s">
        <v>45</v>
      </c>
      <c r="E14" s="27">
        <v>5420788</v>
      </c>
      <c r="F14" s="27">
        <v>0</v>
      </c>
      <c r="G14" s="27">
        <v>0</v>
      </c>
      <c r="H14" s="27">
        <v>387656</v>
      </c>
      <c r="I14" s="27">
        <v>0</v>
      </c>
      <c r="J14" s="27">
        <v>0</v>
      </c>
      <c r="K14" s="27">
        <v>5607555</v>
      </c>
      <c r="L14" s="27">
        <v>975421</v>
      </c>
      <c r="M14" s="27">
        <v>2273890</v>
      </c>
      <c r="N14" s="27">
        <v>0</v>
      </c>
      <c r="O14" s="27">
        <v>247804490</v>
      </c>
      <c r="P14" s="27">
        <v>0</v>
      </c>
      <c r="Q14" s="27">
        <v>0</v>
      </c>
      <c r="R14" s="28">
        <f t="shared" si="0"/>
        <v>262469800</v>
      </c>
      <c r="U14" s="4"/>
      <c r="V14" s="12"/>
      <c r="W14" s="12"/>
      <c r="X14" s="12"/>
      <c r="Y14" s="12"/>
      <c r="Z14" s="12"/>
      <c r="AA14" s="12"/>
      <c r="AB14" s="12"/>
      <c r="AC14" s="12"/>
      <c r="AD14" s="12"/>
    </row>
    <row r="15" spans="2:30" ht="25.5" customHeight="1">
      <c r="B15" s="4"/>
      <c r="C15" s="16" t="s">
        <v>69</v>
      </c>
      <c r="D15" s="24" t="s">
        <v>46</v>
      </c>
      <c r="E15" s="27">
        <v>1308947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957053</v>
      </c>
      <c r="P15" s="27">
        <v>0</v>
      </c>
      <c r="Q15" s="27">
        <v>0</v>
      </c>
      <c r="R15" s="28">
        <f t="shared" si="0"/>
        <v>2266000</v>
      </c>
      <c r="U15" s="4"/>
      <c r="V15" s="12"/>
      <c r="W15" s="12"/>
      <c r="X15" s="12"/>
      <c r="Y15" s="12"/>
      <c r="Z15" s="12"/>
      <c r="AA15" s="12"/>
      <c r="AB15" s="12"/>
      <c r="AC15" s="12"/>
      <c r="AD15" s="12"/>
    </row>
    <row r="16" spans="2:30" ht="25.5" customHeight="1">
      <c r="B16" s="4"/>
      <c r="C16" s="16" t="s">
        <v>69</v>
      </c>
      <c r="D16" s="24" t="s">
        <v>47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13583</v>
      </c>
      <c r="Q16" s="27">
        <v>0</v>
      </c>
      <c r="R16" s="28">
        <f t="shared" si="0"/>
        <v>13583</v>
      </c>
      <c r="U16" s="4"/>
      <c r="V16" s="12"/>
      <c r="W16" s="12"/>
      <c r="X16" s="12"/>
      <c r="Y16" s="12"/>
      <c r="Z16" s="12"/>
      <c r="AA16" s="12"/>
      <c r="AB16" s="12"/>
      <c r="AC16" s="12"/>
      <c r="AD16" s="12"/>
    </row>
    <row r="17" spans="2:30" ht="25.5" customHeight="1">
      <c r="B17" s="4"/>
      <c r="C17" s="16" t="s">
        <v>69</v>
      </c>
      <c r="D17" s="24" t="s">
        <v>48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105600</v>
      </c>
      <c r="M17" s="27">
        <v>180800</v>
      </c>
      <c r="N17" s="27">
        <v>0</v>
      </c>
      <c r="O17" s="27">
        <v>0</v>
      </c>
      <c r="P17" s="27">
        <v>0</v>
      </c>
      <c r="Q17" s="27">
        <v>24413600</v>
      </c>
      <c r="R17" s="28">
        <f t="shared" si="0"/>
        <v>24700000</v>
      </c>
      <c r="U17" s="4"/>
      <c r="V17" s="58"/>
      <c r="W17" s="12"/>
      <c r="X17" s="58"/>
      <c r="Y17" s="12"/>
      <c r="Z17" s="58"/>
      <c r="AA17" s="12"/>
      <c r="AB17" s="58"/>
      <c r="AC17" s="12"/>
      <c r="AD17" s="58"/>
    </row>
    <row r="18" spans="2:36" ht="25.5" customHeight="1">
      <c r="B18" s="4"/>
      <c r="C18" s="4"/>
      <c r="D18" s="24" t="s">
        <v>49</v>
      </c>
      <c r="E18" s="27">
        <v>3172118</v>
      </c>
      <c r="F18" s="27">
        <v>890198</v>
      </c>
      <c r="G18" s="27">
        <v>78456</v>
      </c>
      <c r="H18" s="27">
        <v>88686</v>
      </c>
      <c r="I18" s="27">
        <v>32540</v>
      </c>
      <c r="J18" s="27">
        <v>68513</v>
      </c>
      <c r="K18" s="27">
        <v>0</v>
      </c>
      <c r="L18" s="27">
        <v>2728023</v>
      </c>
      <c r="M18" s="27">
        <v>1370877</v>
      </c>
      <c r="N18" s="27">
        <v>0</v>
      </c>
      <c r="O18" s="27">
        <v>964153</v>
      </c>
      <c r="P18" s="27">
        <v>718532</v>
      </c>
      <c r="Q18" s="27">
        <v>10649</v>
      </c>
      <c r="R18" s="28">
        <f t="shared" si="0"/>
        <v>10122745</v>
      </c>
      <c r="S18" s="32"/>
      <c r="T18" s="32"/>
      <c r="U18" s="33"/>
      <c r="V18" s="59"/>
      <c r="W18" s="62"/>
      <c r="X18" s="59"/>
      <c r="Y18" s="59"/>
      <c r="Z18" s="59"/>
      <c r="AA18" s="59"/>
      <c r="AB18" s="59"/>
      <c r="AC18" s="59"/>
      <c r="AD18" s="59"/>
      <c r="AE18" s="32"/>
      <c r="AF18" s="32"/>
      <c r="AG18" s="32"/>
      <c r="AH18" s="32"/>
      <c r="AI18" s="32"/>
      <c r="AJ18" s="32"/>
    </row>
    <row r="19" spans="1:21" ht="25.5" customHeight="1">
      <c r="A19" s="40"/>
      <c r="B19" s="4"/>
      <c r="C19" s="4"/>
      <c r="D19" s="24" t="s">
        <v>50</v>
      </c>
      <c r="E19" s="27">
        <v>6980545</v>
      </c>
      <c r="F19" s="27">
        <v>0</v>
      </c>
      <c r="G19" s="27">
        <v>76258784</v>
      </c>
      <c r="H19" s="27">
        <v>2517293</v>
      </c>
      <c r="I19" s="27">
        <v>75030</v>
      </c>
      <c r="J19" s="27">
        <v>0</v>
      </c>
      <c r="K19" s="27">
        <v>0</v>
      </c>
      <c r="L19" s="27">
        <v>40388</v>
      </c>
      <c r="M19" s="27">
        <v>641141</v>
      </c>
      <c r="N19" s="27">
        <v>0</v>
      </c>
      <c r="O19" s="27">
        <v>0</v>
      </c>
      <c r="P19" s="27">
        <v>0</v>
      </c>
      <c r="Q19" s="27">
        <v>0</v>
      </c>
      <c r="R19" s="28">
        <f t="shared" si="0"/>
        <v>86513181</v>
      </c>
      <c r="U19" s="4"/>
    </row>
    <row r="20" spans="1:21" ht="25.5" customHeight="1">
      <c r="A20" s="40"/>
      <c r="B20" s="4"/>
      <c r="C20" s="4"/>
      <c r="D20" s="24" t="s">
        <v>51</v>
      </c>
      <c r="E20" s="27">
        <v>8317287</v>
      </c>
      <c r="F20" s="27">
        <v>297566</v>
      </c>
      <c r="G20" s="27">
        <v>1904043</v>
      </c>
      <c r="H20" s="27">
        <v>0</v>
      </c>
      <c r="I20" s="27">
        <v>196883</v>
      </c>
      <c r="J20" s="27">
        <v>501648</v>
      </c>
      <c r="K20" s="27">
        <v>5018748</v>
      </c>
      <c r="L20" s="27">
        <v>11002109</v>
      </c>
      <c r="M20" s="27">
        <v>495353</v>
      </c>
      <c r="N20" s="27">
        <v>0</v>
      </c>
      <c r="O20" s="27">
        <v>0</v>
      </c>
      <c r="P20" s="27">
        <v>0</v>
      </c>
      <c r="Q20" s="27">
        <v>0</v>
      </c>
      <c r="R20" s="28">
        <f t="shared" si="0"/>
        <v>27733637</v>
      </c>
      <c r="U20" s="4"/>
    </row>
    <row r="21" spans="1:30" ht="25.5" customHeight="1">
      <c r="A21" s="41"/>
      <c r="B21" s="4"/>
      <c r="C21" s="4"/>
      <c r="D21" s="24" t="s">
        <v>52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377210</v>
      </c>
      <c r="N21" s="27">
        <v>0</v>
      </c>
      <c r="O21" s="27">
        <v>0</v>
      </c>
      <c r="P21" s="27">
        <v>0</v>
      </c>
      <c r="Q21" s="27">
        <v>0</v>
      </c>
      <c r="R21" s="28">
        <f t="shared" si="0"/>
        <v>377210</v>
      </c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25.5" customHeight="1">
      <c r="B22" s="4"/>
      <c r="C22" s="4"/>
      <c r="D22" s="24" t="s">
        <v>53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2561093</v>
      </c>
      <c r="N22" s="27">
        <v>0</v>
      </c>
      <c r="O22" s="27">
        <v>0</v>
      </c>
      <c r="P22" s="27">
        <v>0</v>
      </c>
      <c r="Q22" s="27">
        <v>0</v>
      </c>
      <c r="R22" s="28">
        <f t="shared" si="0"/>
        <v>2561093</v>
      </c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25.5" customHeight="1">
      <c r="B23" s="4"/>
      <c r="C23" s="4"/>
      <c r="D23" s="24" t="s">
        <v>54</v>
      </c>
      <c r="E23" s="27">
        <v>0</v>
      </c>
      <c r="F23" s="27">
        <v>0</v>
      </c>
      <c r="G23" s="27">
        <v>0</v>
      </c>
      <c r="H23" s="27">
        <v>863850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f t="shared" si="0"/>
        <v>863850</v>
      </c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25.5" customHeight="1">
      <c r="B24" s="4"/>
      <c r="C24" s="4"/>
      <c r="D24" s="24" t="s">
        <v>55</v>
      </c>
      <c r="E24" s="27">
        <v>0</v>
      </c>
      <c r="F24" s="27">
        <v>0</v>
      </c>
      <c r="G24" s="27">
        <v>59963</v>
      </c>
      <c r="H24" s="27">
        <v>0</v>
      </c>
      <c r="I24" s="27">
        <v>0</v>
      </c>
      <c r="J24" s="27">
        <v>11330</v>
      </c>
      <c r="K24" s="27">
        <v>0</v>
      </c>
      <c r="L24" s="27">
        <v>365349</v>
      </c>
      <c r="M24" s="27">
        <v>2254374</v>
      </c>
      <c r="N24" s="27">
        <v>0</v>
      </c>
      <c r="O24" s="27">
        <v>0</v>
      </c>
      <c r="P24" s="27">
        <v>0</v>
      </c>
      <c r="Q24" s="27">
        <v>0</v>
      </c>
      <c r="R24" s="28">
        <f t="shared" si="0"/>
        <v>2691016</v>
      </c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25.5" customHeight="1">
      <c r="B25" s="4"/>
      <c r="C25" s="4"/>
      <c r="D25" s="24" t="s">
        <v>56</v>
      </c>
      <c r="E25" s="27">
        <v>603042</v>
      </c>
      <c r="F25" s="27">
        <v>0</v>
      </c>
      <c r="G25" s="27">
        <v>0</v>
      </c>
      <c r="H25" s="27">
        <v>0</v>
      </c>
      <c r="I25" s="27">
        <v>0</v>
      </c>
      <c r="J25" s="27">
        <v>628724</v>
      </c>
      <c r="K25" s="27">
        <v>0</v>
      </c>
      <c r="L25" s="27">
        <v>5069437</v>
      </c>
      <c r="M25" s="27">
        <v>13146</v>
      </c>
      <c r="N25" s="27">
        <v>18743677</v>
      </c>
      <c r="O25" s="27">
        <v>0</v>
      </c>
      <c r="P25" s="27">
        <v>0</v>
      </c>
      <c r="Q25" s="27">
        <v>0</v>
      </c>
      <c r="R25" s="28">
        <f t="shared" si="0"/>
        <v>25058026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25.5" customHeight="1" thickBot="1">
      <c r="B26" s="4"/>
      <c r="C26" s="4"/>
      <c r="D26" s="22" t="s">
        <v>57</v>
      </c>
      <c r="E26" s="27">
        <v>108438338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8">
        <f t="shared" si="0"/>
        <v>108438338</v>
      </c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25.5" customHeight="1" thickBot="1">
      <c r="B27" s="4"/>
      <c r="C27" s="4"/>
      <c r="D27" s="29" t="s">
        <v>94</v>
      </c>
      <c r="E27" s="30">
        <f aca="true" t="shared" si="1" ref="E27:R27">SUM(E7:E26)</f>
        <v>249830713</v>
      </c>
      <c r="F27" s="30">
        <f t="shared" si="1"/>
        <v>10893064</v>
      </c>
      <c r="G27" s="30">
        <f t="shared" si="1"/>
        <v>86107053</v>
      </c>
      <c r="H27" s="30">
        <f t="shared" si="1"/>
        <v>6193114</v>
      </c>
      <c r="I27" s="30">
        <f t="shared" si="1"/>
        <v>10551330</v>
      </c>
      <c r="J27" s="30">
        <f t="shared" si="1"/>
        <v>14301140</v>
      </c>
      <c r="K27" s="30">
        <f t="shared" si="1"/>
        <v>50517473</v>
      </c>
      <c r="L27" s="30">
        <f t="shared" si="1"/>
        <v>35890268</v>
      </c>
      <c r="M27" s="30">
        <f t="shared" si="1"/>
        <v>31220781</v>
      </c>
      <c r="N27" s="30">
        <f t="shared" si="1"/>
        <v>33657461</v>
      </c>
      <c r="O27" s="30">
        <f t="shared" si="1"/>
        <v>250117303</v>
      </c>
      <c r="P27" s="30">
        <f t="shared" si="1"/>
        <v>2034990</v>
      </c>
      <c r="Q27" s="30">
        <f t="shared" si="1"/>
        <v>24424249</v>
      </c>
      <c r="R27" s="31">
        <f t="shared" si="1"/>
        <v>805738939</v>
      </c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18" customHeight="1">
      <c r="B28" s="4"/>
      <c r="E28" s="12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12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18" customHeight="1">
      <c r="B29" s="4"/>
      <c r="C29" s="16" t="s">
        <v>69</v>
      </c>
      <c r="D29" s="4" t="s">
        <v>58</v>
      </c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12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8" customHeight="1">
      <c r="B30" s="4"/>
      <c r="C30" s="4"/>
      <c r="G30" s="32"/>
      <c r="H30" s="32"/>
      <c r="I30" s="32"/>
      <c r="J30" s="32"/>
      <c r="K30" s="32"/>
      <c r="L30" s="32"/>
      <c r="M30" s="32"/>
      <c r="N30" s="32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8" customHeight="1">
      <c r="B31" s="4"/>
      <c r="C31" s="4"/>
      <c r="G31" s="32"/>
      <c r="H31" s="32"/>
      <c r="I31" s="32"/>
      <c r="J31" s="32"/>
      <c r="K31" s="33" t="s">
        <v>59</v>
      </c>
      <c r="L31" s="32"/>
      <c r="M31" s="32"/>
      <c r="N31" s="32"/>
      <c r="V31" s="4"/>
      <c r="W31" s="4"/>
      <c r="X31" s="4"/>
      <c r="Y31" s="4"/>
      <c r="Z31" s="4"/>
      <c r="AA31" s="4"/>
      <c r="AB31" s="4"/>
      <c r="AC31" s="4"/>
      <c r="AD31" s="4"/>
    </row>
    <row r="32" spans="2:30" ht="15">
      <c r="B32" s="4"/>
      <c r="C32" s="4"/>
      <c r="G32" s="32"/>
      <c r="H32" s="34" t="s">
        <v>39</v>
      </c>
      <c r="I32" s="35" t="s">
        <v>70</v>
      </c>
      <c r="J32" s="36"/>
      <c r="K32" s="36"/>
      <c r="L32" s="34" t="s">
        <v>48</v>
      </c>
      <c r="M32" s="35" t="s">
        <v>82</v>
      </c>
      <c r="N32" s="36"/>
      <c r="O32" s="37"/>
      <c r="V32" s="4"/>
      <c r="W32" s="4"/>
      <c r="X32" s="4"/>
      <c r="Y32" s="4"/>
      <c r="Z32" s="4"/>
      <c r="AA32" s="4"/>
      <c r="AB32" s="4"/>
      <c r="AC32" s="4"/>
      <c r="AD32" s="4"/>
    </row>
    <row r="33" spans="2:30" ht="15">
      <c r="B33" s="4"/>
      <c r="G33" s="32"/>
      <c r="H33" s="34" t="s">
        <v>40</v>
      </c>
      <c r="I33" s="35" t="s">
        <v>73</v>
      </c>
      <c r="J33" s="36"/>
      <c r="K33" s="36"/>
      <c r="L33" s="34" t="s">
        <v>49</v>
      </c>
      <c r="M33" s="35" t="s">
        <v>83</v>
      </c>
      <c r="N33" s="36"/>
      <c r="O33" s="37"/>
      <c r="V33" s="4"/>
      <c r="W33" s="4"/>
      <c r="X33" s="4"/>
      <c r="Y33" s="4"/>
      <c r="Z33" s="4"/>
      <c r="AA33" s="4"/>
      <c r="AB33" s="4"/>
      <c r="AC33" s="4"/>
      <c r="AD33" s="4"/>
    </row>
    <row r="34" spans="2:30" ht="15">
      <c r="B34" s="4"/>
      <c r="G34" s="32"/>
      <c r="H34" s="34" t="s">
        <v>37</v>
      </c>
      <c r="I34" s="35" t="s">
        <v>74</v>
      </c>
      <c r="J34" s="36"/>
      <c r="K34" s="36"/>
      <c r="L34" s="34" t="s">
        <v>50</v>
      </c>
      <c r="M34" s="35" t="s">
        <v>84</v>
      </c>
      <c r="N34" s="36"/>
      <c r="O34" s="37"/>
      <c r="V34" s="4"/>
      <c r="W34" s="4"/>
      <c r="X34" s="4"/>
      <c r="Y34" s="4"/>
      <c r="Z34" s="4"/>
      <c r="AA34" s="4"/>
      <c r="AB34" s="4"/>
      <c r="AC34" s="4"/>
      <c r="AD34" s="4"/>
    </row>
    <row r="35" spans="2:30" ht="15">
      <c r="B35" s="4"/>
      <c r="G35" s="32"/>
      <c r="H35" s="34" t="s">
        <v>41</v>
      </c>
      <c r="I35" s="35" t="s">
        <v>75</v>
      </c>
      <c r="J35" s="36"/>
      <c r="K35" s="36"/>
      <c r="L35" s="34" t="s">
        <v>51</v>
      </c>
      <c r="M35" s="35" t="s">
        <v>85</v>
      </c>
      <c r="N35" s="36"/>
      <c r="O35" s="37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0" ht="15">
      <c r="B36" s="4"/>
      <c r="G36" s="32"/>
      <c r="H36" s="34" t="s">
        <v>42</v>
      </c>
      <c r="I36" s="35" t="s">
        <v>76</v>
      </c>
      <c r="J36" s="36"/>
      <c r="K36" s="36"/>
      <c r="L36" s="34" t="s">
        <v>52</v>
      </c>
      <c r="M36" s="35" t="s">
        <v>86</v>
      </c>
      <c r="N36" s="36"/>
      <c r="O36" s="37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2:30" ht="15">
      <c r="B37" s="4"/>
      <c r="G37" s="32"/>
      <c r="H37" s="34" t="s">
        <v>43</v>
      </c>
      <c r="I37" s="35" t="s">
        <v>77</v>
      </c>
      <c r="J37" s="36"/>
      <c r="K37" s="36"/>
      <c r="L37" s="34" t="s">
        <v>53</v>
      </c>
      <c r="M37" s="35" t="s">
        <v>87</v>
      </c>
      <c r="N37" s="36"/>
      <c r="O37" s="37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2:30" ht="15">
      <c r="B38" s="4"/>
      <c r="G38" s="32"/>
      <c r="H38" s="34" t="s">
        <v>44</v>
      </c>
      <c r="I38" s="35" t="s">
        <v>78</v>
      </c>
      <c r="J38" s="36"/>
      <c r="K38" s="36"/>
      <c r="L38" s="34" t="s">
        <v>54</v>
      </c>
      <c r="M38" s="35" t="s">
        <v>88</v>
      </c>
      <c r="N38" s="36"/>
      <c r="O38" s="37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2:15" ht="15">
      <c r="B39" s="4"/>
      <c r="G39" s="32"/>
      <c r="H39" s="34" t="s">
        <v>45</v>
      </c>
      <c r="I39" s="35" t="s">
        <v>79</v>
      </c>
      <c r="J39" s="36"/>
      <c r="K39" s="36"/>
      <c r="L39" s="34" t="s">
        <v>55</v>
      </c>
      <c r="M39" s="35" t="s">
        <v>89</v>
      </c>
      <c r="N39" s="36"/>
      <c r="O39" s="37"/>
    </row>
    <row r="40" spans="2:15" ht="15">
      <c r="B40" s="4"/>
      <c r="G40" s="32"/>
      <c r="H40" s="34" t="s">
        <v>46</v>
      </c>
      <c r="I40" s="35" t="s">
        <v>80</v>
      </c>
      <c r="J40" s="36"/>
      <c r="K40" s="36"/>
      <c r="L40" s="34" t="s">
        <v>56</v>
      </c>
      <c r="M40" s="35" t="s">
        <v>90</v>
      </c>
      <c r="N40" s="36"/>
      <c r="O40" s="37"/>
    </row>
    <row r="41" spans="2:15" ht="15">
      <c r="B41" s="4"/>
      <c r="G41" s="32"/>
      <c r="H41" s="34" t="s">
        <v>47</v>
      </c>
      <c r="I41" s="35" t="s">
        <v>81</v>
      </c>
      <c r="J41" s="36"/>
      <c r="K41" s="36"/>
      <c r="L41" s="34" t="s">
        <v>57</v>
      </c>
      <c r="M41" s="35" t="s">
        <v>91</v>
      </c>
      <c r="N41" s="36"/>
      <c r="O41" s="37"/>
    </row>
    <row r="42" spans="2:15" ht="15">
      <c r="B42" s="4"/>
      <c r="G42" s="32"/>
      <c r="J42" s="36"/>
      <c r="K42" s="36"/>
      <c r="N42" s="36"/>
      <c r="O42" s="37"/>
    </row>
    <row r="43" spans="2:14" ht="15">
      <c r="B43" s="4"/>
      <c r="G43" s="32"/>
      <c r="H43" s="32"/>
      <c r="I43" s="32"/>
      <c r="J43" s="32"/>
      <c r="K43" s="32"/>
      <c r="L43" s="32"/>
      <c r="M43" s="32"/>
      <c r="N43" s="38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spans="2:40" ht="15">
      <c r="B52" s="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2:40" ht="15">
      <c r="B53" s="4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2:40" ht="15">
      <c r="B54" s="4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2:40" ht="15">
      <c r="B55" s="4"/>
      <c r="D55" s="33"/>
      <c r="E55" s="33"/>
      <c r="F55" s="33"/>
      <c r="G55" s="33"/>
      <c r="H55" s="33"/>
      <c r="I55" s="33"/>
      <c r="J55" s="33"/>
      <c r="K55" s="33"/>
      <c r="L55" s="33"/>
      <c r="M55" s="32"/>
      <c r="N55" s="32"/>
      <c r="O55" s="32"/>
      <c r="P55" s="32"/>
      <c r="Q55" s="32"/>
      <c r="R55" s="32"/>
      <c r="S55" s="32"/>
      <c r="T55" s="32"/>
      <c r="U55" s="33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2:40" ht="15">
      <c r="B56" s="4"/>
      <c r="D56" s="33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1"/>
      <c r="S56" s="32"/>
      <c r="T56" s="32"/>
      <c r="U56" s="33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2:40" ht="15">
      <c r="B57" s="4"/>
      <c r="D57" s="33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1"/>
      <c r="S57" s="32"/>
      <c r="T57" s="32"/>
      <c r="U57" s="33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2:40" ht="15">
      <c r="B58" s="4"/>
      <c r="D58" s="33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1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2:40" ht="15">
      <c r="B59" s="4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1"/>
      <c r="S59" s="32"/>
      <c r="T59" s="32"/>
      <c r="U59" s="33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2:40" ht="15">
      <c r="B60" s="4"/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32"/>
      <c r="S60" s="32"/>
      <c r="T60" s="32"/>
      <c r="U60" s="33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ht="15">
      <c r="B61" s="4"/>
    </row>
    <row r="62" ht="15">
      <c r="B62" s="4"/>
    </row>
    <row r="63" ht="15">
      <c r="B63" s="4"/>
    </row>
    <row r="64" ht="15">
      <c r="B64" s="4"/>
    </row>
  </sheetData>
  <printOptions/>
  <pageMargins left="0.56" right="0.45" top="0.52" bottom="0.6" header="0.58" footer="0.5"/>
  <pageSetup fitToHeight="1" fitToWidth="1" horizontalDpi="600" verticalDpi="6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Office of Communications</cp:lastModifiedBy>
  <cp:lastPrinted>2002-11-04T21:23:31Z</cp:lastPrinted>
  <dcterms:created xsi:type="dcterms:W3CDTF">1996-12-06T18:04:20Z</dcterms:created>
  <dcterms:modified xsi:type="dcterms:W3CDTF">2003-02-06T16:14:08Z</dcterms:modified>
  <cp:category/>
  <cp:version/>
  <cp:contentType/>
  <cp:contentStatus/>
</cp:coreProperties>
</file>